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45" windowWidth="15600" windowHeight="7035" activeTab="1"/>
  </bookViews>
  <sheets>
    <sheet name="Notes" sheetId="1" r:id="rId1"/>
    <sheet name="P1" sheetId="2" r:id="rId2"/>
    <sheet name="P2" sheetId="3" r:id="rId3"/>
    <sheet name="P3" sheetId="5" r:id="rId4"/>
    <sheet name="P4" sheetId="6" r:id="rId5"/>
    <sheet name="P5" sheetId="7" r:id="rId6"/>
    <sheet name="P6" sheetId="8" r:id="rId7"/>
    <sheet name="P7" sheetId="9" r:id="rId8"/>
  </sheets>
  <calcPr calcId="125725" iterate="1"/>
</workbook>
</file>

<file path=xl/calcChain.xml><?xml version="1.0" encoding="utf-8"?>
<calcChain xmlns="http://schemas.openxmlformats.org/spreadsheetml/2006/main">
  <c r="C13" i="9"/>
  <c r="C11"/>
  <c r="H6"/>
  <c r="G6"/>
  <c r="G7" s="1"/>
  <c r="G8" s="1"/>
  <c r="G9" s="1"/>
  <c r="G10" s="1"/>
  <c r="G11" s="1"/>
  <c r="G12" s="1"/>
  <c r="G13" s="1"/>
  <c r="G14" s="1"/>
  <c r="G15" s="1"/>
  <c r="G16" s="1"/>
  <c r="G17" s="1"/>
  <c r="G18" s="1"/>
  <c r="G19" s="1"/>
  <c r="G20" s="1"/>
  <c r="G21" s="1"/>
  <c r="G22" s="1"/>
  <c r="G23" s="1"/>
  <c r="G24" s="1"/>
  <c r="G25" s="1"/>
  <c r="G26" s="1"/>
  <c r="G27" s="1"/>
  <c r="G28" s="1"/>
  <c r="G29" s="1"/>
  <c r="G30" s="1"/>
  <c r="G31" s="1"/>
  <c r="G32" s="1"/>
  <c r="G33" s="1"/>
  <c r="G34" s="1"/>
  <c r="G35" s="1"/>
  <c r="G36" s="1"/>
  <c r="G37" s="1"/>
  <c r="G38" s="1"/>
  <c r="G39" s="1"/>
  <c r="G40" s="1"/>
  <c r="G41" s="1"/>
  <c r="G42" s="1"/>
  <c r="G43" s="1"/>
  <c r="G44" s="1"/>
  <c r="G45" s="1"/>
  <c r="G46" s="1"/>
  <c r="G47" s="1"/>
  <c r="G48" s="1"/>
  <c r="G49" s="1"/>
  <c r="G50" s="1"/>
  <c r="G51" s="1"/>
  <c r="G52" s="1"/>
  <c r="G53" s="1"/>
  <c r="G54" s="1"/>
  <c r="G55" s="1"/>
  <c r="G56" s="1"/>
  <c r="G57" s="1"/>
  <c r="G58" s="1"/>
  <c r="G59" s="1"/>
  <c r="G60" s="1"/>
  <c r="G61" s="1"/>
  <c r="G62" s="1"/>
  <c r="G63" s="1"/>
  <c r="G64" s="1"/>
  <c r="G65" s="1"/>
  <c r="J5"/>
  <c r="E25" i="8"/>
  <c r="E23"/>
  <c r="G15"/>
  <c r="E9"/>
  <c r="E11" s="1"/>
  <c r="E14"/>
  <c r="E12"/>
  <c r="E10" i="7"/>
  <c r="E11" i="6"/>
  <c r="K26"/>
  <c r="G13" i="5"/>
  <c r="F13"/>
  <c r="E11"/>
  <c r="E14" i="3"/>
  <c r="E10"/>
  <c r="C10" s="1"/>
  <c r="E12"/>
  <c r="E11" i="2"/>
  <c r="C19" i="1"/>
  <c r="M13"/>
  <c r="M12"/>
  <c r="L12"/>
  <c r="M11"/>
  <c r="E8" i="7"/>
  <c r="F8" s="1"/>
  <c r="G8" s="1"/>
  <c r="H8" s="1"/>
  <c r="J12" i="6"/>
  <c r="J13"/>
  <c r="J14"/>
  <c r="J15"/>
  <c r="J16"/>
  <c r="J17"/>
  <c r="J18"/>
  <c r="K18" s="1"/>
  <c r="J19"/>
  <c r="K19" s="1"/>
  <c r="J20"/>
  <c r="J21"/>
  <c r="J22"/>
  <c r="K22" s="1"/>
  <c r="J11"/>
  <c r="K21"/>
  <c r="K20"/>
  <c r="K17"/>
  <c r="K16"/>
  <c r="K15"/>
  <c r="K14"/>
  <c r="K13"/>
  <c r="K12"/>
  <c r="K11"/>
  <c r="D8"/>
  <c r="F8" s="1"/>
  <c r="J12" i="5"/>
  <c r="K12" s="1"/>
  <c r="J13"/>
  <c r="K13" s="1"/>
  <c r="J14"/>
  <c r="K14" s="1"/>
  <c r="J15"/>
  <c r="K15" s="1"/>
  <c r="J16"/>
  <c r="K16" s="1"/>
  <c r="J17"/>
  <c r="K17" s="1"/>
  <c r="J18"/>
  <c r="K18" s="1"/>
  <c r="J19"/>
  <c r="K19" s="1"/>
  <c r="J20"/>
  <c r="K20" s="1"/>
  <c r="J21"/>
  <c r="K21" s="1"/>
  <c r="J22"/>
  <c r="K22" s="1"/>
  <c r="J11"/>
  <c r="K11" s="1"/>
  <c r="F8"/>
  <c r="G8" s="1"/>
  <c r="D8"/>
  <c r="G8" i="3"/>
  <c r="H8" s="1"/>
  <c r="J8" s="1"/>
  <c r="D8" i="2"/>
  <c r="E8" s="1"/>
  <c r="F8" s="1"/>
  <c r="G8" s="1"/>
  <c r="H8" s="1"/>
  <c r="I8" s="1"/>
  <c r="J8" s="1"/>
  <c r="K8" s="1"/>
  <c r="L8" s="1"/>
  <c r="F12" i="1"/>
  <c r="D12"/>
  <c r="D11"/>
  <c r="I6" i="9" l="1"/>
  <c r="J6" s="1"/>
  <c r="H7" s="1"/>
  <c r="I7" s="1"/>
  <c r="J7" s="1"/>
  <c r="H8" s="1"/>
  <c r="I8" s="1"/>
  <c r="J8" s="1"/>
  <c r="H9" s="1"/>
  <c r="E13" i="8"/>
  <c r="E15" s="1"/>
  <c r="E19"/>
  <c r="K24" i="5"/>
  <c r="K24" i="6"/>
  <c r="G8"/>
  <c r="K8" i="3"/>
  <c r="L8" s="1"/>
  <c r="M8" s="1"/>
  <c r="I9" i="9" l="1"/>
  <c r="J9" s="1"/>
  <c r="H10" s="1"/>
  <c r="E20" i="8"/>
  <c r="E22" s="1"/>
  <c r="E24" s="1"/>
  <c r="E26" s="1"/>
  <c r="I10" i="9" l="1"/>
  <c r="J10" s="1"/>
  <c r="H11" s="1"/>
  <c r="I11" l="1"/>
  <c r="J11" s="1"/>
  <c r="H12" s="1"/>
  <c r="I12" l="1"/>
  <c r="J12" s="1"/>
  <c r="H13" s="1"/>
  <c r="I13" l="1"/>
  <c r="J13" s="1"/>
  <c r="H14" s="1"/>
  <c r="I14" l="1"/>
  <c r="J14" s="1"/>
  <c r="H15" s="1"/>
  <c r="I15" l="1"/>
  <c r="J15" s="1"/>
  <c r="H16" s="1"/>
  <c r="I16" l="1"/>
  <c r="J16" s="1"/>
  <c r="H17" s="1"/>
  <c r="I17" l="1"/>
  <c r="J17" s="1"/>
  <c r="H18" s="1"/>
  <c r="I18" l="1"/>
  <c r="J18" s="1"/>
  <c r="H19" s="1"/>
  <c r="I19" l="1"/>
  <c r="J19" s="1"/>
  <c r="H20" s="1"/>
  <c r="I20" l="1"/>
  <c r="J20" s="1"/>
  <c r="H21" s="1"/>
  <c r="I21" l="1"/>
  <c r="J21" s="1"/>
  <c r="H22" s="1"/>
  <c r="I22" l="1"/>
  <c r="J22" s="1"/>
  <c r="H23" s="1"/>
  <c r="I23" l="1"/>
  <c r="J23" s="1"/>
  <c r="H24" s="1"/>
  <c r="I24" l="1"/>
  <c r="J24" s="1"/>
  <c r="H25" s="1"/>
  <c r="I25" l="1"/>
  <c r="J25" s="1"/>
  <c r="H26" s="1"/>
  <c r="I26" l="1"/>
  <c r="J26" s="1"/>
  <c r="H27" s="1"/>
  <c r="I27" l="1"/>
  <c r="J27" s="1"/>
  <c r="H28" s="1"/>
  <c r="I28" l="1"/>
  <c r="J28" s="1"/>
  <c r="H29" s="1"/>
  <c r="I29" l="1"/>
  <c r="J29" s="1"/>
  <c r="H30" s="1"/>
  <c r="I30" l="1"/>
  <c r="J30" s="1"/>
  <c r="H31" s="1"/>
  <c r="I31" l="1"/>
  <c r="J31" s="1"/>
  <c r="H32" s="1"/>
  <c r="I32" l="1"/>
  <c r="J32" s="1"/>
  <c r="H33" s="1"/>
  <c r="I33" l="1"/>
  <c r="J33" s="1"/>
  <c r="H34" s="1"/>
  <c r="I34" l="1"/>
  <c r="J34" s="1"/>
  <c r="H35" s="1"/>
  <c r="I35" l="1"/>
  <c r="J35" s="1"/>
  <c r="H36" s="1"/>
  <c r="I36" l="1"/>
  <c r="J36" s="1"/>
  <c r="H37" s="1"/>
  <c r="I37" l="1"/>
  <c r="J37" s="1"/>
  <c r="H38" s="1"/>
  <c r="I38" l="1"/>
  <c r="J38" s="1"/>
  <c r="H39" s="1"/>
  <c r="I39" l="1"/>
  <c r="J39" s="1"/>
  <c r="H40" s="1"/>
  <c r="I40" l="1"/>
  <c r="J40" s="1"/>
  <c r="H41" s="1"/>
  <c r="I41" l="1"/>
  <c r="J41" s="1"/>
  <c r="H42" s="1"/>
  <c r="I42" l="1"/>
  <c r="J42" s="1"/>
  <c r="H43" s="1"/>
  <c r="I43" l="1"/>
  <c r="J43" s="1"/>
  <c r="H44" s="1"/>
  <c r="I44" l="1"/>
  <c r="J44" s="1"/>
  <c r="H45" s="1"/>
  <c r="I45" l="1"/>
  <c r="J45" s="1"/>
  <c r="H46" s="1"/>
  <c r="I46" l="1"/>
  <c r="J46" s="1"/>
  <c r="H47" s="1"/>
  <c r="I47" l="1"/>
  <c r="J47"/>
  <c r="H48" s="1"/>
  <c r="I48" l="1"/>
  <c r="J48" s="1"/>
  <c r="H49" s="1"/>
  <c r="I49" l="1"/>
  <c r="J49" s="1"/>
  <c r="H50" s="1"/>
  <c r="I50" l="1"/>
  <c r="J50" s="1"/>
  <c r="H51" s="1"/>
  <c r="I51" l="1"/>
  <c r="J51" s="1"/>
  <c r="H52" s="1"/>
  <c r="I52" l="1"/>
  <c r="J52" s="1"/>
  <c r="H53" s="1"/>
  <c r="I53" l="1"/>
  <c r="J53" s="1"/>
  <c r="H54" s="1"/>
  <c r="I54" l="1"/>
  <c r="J54" s="1"/>
  <c r="H55" s="1"/>
  <c r="I55" l="1"/>
  <c r="J55" s="1"/>
  <c r="H56" s="1"/>
  <c r="I56" l="1"/>
  <c r="J56" s="1"/>
  <c r="H57" s="1"/>
  <c r="I57" l="1"/>
  <c r="J57" s="1"/>
  <c r="H58" s="1"/>
  <c r="I58" l="1"/>
  <c r="J58" s="1"/>
  <c r="H59" s="1"/>
  <c r="I59" l="1"/>
  <c r="J59" s="1"/>
  <c r="H60" s="1"/>
  <c r="I60" l="1"/>
  <c r="J60" s="1"/>
  <c r="H61" s="1"/>
  <c r="I61" l="1"/>
  <c r="J61" s="1"/>
  <c r="H62" s="1"/>
  <c r="I62" l="1"/>
  <c r="J62" s="1"/>
  <c r="H63" s="1"/>
  <c r="I63" l="1"/>
  <c r="J63" s="1"/>
  <c r="H64" s="1"/>
  <c r="I64" l="1"/>
  <c r="J64" s="1"/>
  <c r="H65" s="1"/>
  <c r="I65" l="1"/>
  <c r="J65" s="1"/>
</calcChain>
</file>

<file path=xl/sharedStrings.xml><?xml version="1.0" encoding="utf-8"?>
<sst xmlns="http://schemas.openxmlformats.org/spreadsheetml/2006/main" count="74" uniqueCount="49">
  <si>
    <r>
      <t xml:space="preserve">With PV formulas with </t>
    </r>
    <r>
      <rPr>
        <u/>
        <sz val="11"/>
        <color theme="1"/>
        <rFont val="Calibri"/>
        <family val="2"/>
        <scheme val="minor"/>
      </rPr>
      <t>payments,</t>
    </r>
    <r>
      <rPr>
        <sz val="11"/>
        <color theme="1"/>
        <rFont val="Calibri"/>
        <family val="2"/>
        <scheme val="minor"/>
      </rPr>
      <t xml:space="preserve"> the value you get for PV is the value of the future cash flows </t>
    </r>
    <r>
      <rPr>
        <b/>
        <sz val="11"/>
        <color rgb="FFFF0000"/>
        <rFont val="Calibri"/>
        <family val="2"/>
        <scheme val="minor"/>
      </rPr>
      <t xml:space="preserve">ONE PERIOD BEFORE THE FIRST CASH FLOW </t>
    </r>
    <r>
      <rPr>
        <sz val="11"/>
        <color theme="1"/>
        <rFont val="Calibri"/>
        <family val="2"/>
        <scheme val="minor"/>
      </rPr>
      <t>if the payments are at the ends of periods (default option in the formula) or at the time of the first payment if the payments are at the beginnings of periods (option 0 in the formula).</t>
    </r>
  </si>
  <si>
    <r>
      <t xml:space="preserve">With FV formulas with </t>
    </r>
    <r>
      <rPr>
        <u/>
        <sz val="11"/>
        <color theme="1"/>
        <rFont val="Calibri"/>
        <family val="2"/>
        <scheme val="minor"/>
      </rPr>
      <t>payments,</t>
    </r>
    <r>
      <rPr>
        <sz val="11"/>
        <color theme="1"/>
        <rFont val="Calibri"/>
        <family val="2"/>
        <scheme val="minor"/>
      </rPr>
      <t xml:space="preserve"> the value you get for FV is the value of all cash flows </t>
    </r>
    <r>
      <rPr>
        <b/>
        <sz val="11"/>
        <color rgb="FFFF0000"/>
        <rFont val="Calibri"/>
        <family val="2"/>
        <scheme val="minor"/>
      </rPr>
      <t xml:space="preserve">AT THE TIME OF THE LAST PAYMENT </t>
    </r>
    <r>
      <rPr>
        <sz val="11"/>
        <color theme="1"/>
        <rFont val="Calibri"/>
        <family val="2"/>
        <scheme val="minor"/>
      </rPr>
      <t>if the payments are at the ends of periods (default option in the formula).</t>
    </r>
  </si>
  <si>
    <t>Int Rate</t>
  </si>
  <si>
    <t>A</t>
  </si>
  <si>
    <t>B</t>
  </si>
  <si>
    <t>A:</t>
  </si>
  <si>
    <t>B:</t>
  </si>
  <si>
    <t>OR</t>
  </si>
  <si>
    <t>Known as an ANNUITY DUE</t>
  </si>
  <si>
    <t>Formula:</t>
  </si>
  <si>
    <t>…</t>
  </si>
  <si>
    <t>Period</t>
  </si>
  <si>
    <t>Years
Invested</t>
  </si>
  <si>
    <t>Total at t=12</t>
  </si>
  <si>
    <t>Value at t=12</t>
  </si>
  <si>
    <t>Value at t=20</t>
  </si>
  <si>
    <t>Total at t=11</t>
  </si>
  <si>
    <t>Amount Borrowed</t>
  </si>
  <si>
    <t>Term in Years</t>
  </si>
  <si>
    <t>Interest Rate</t>
  </si>
  <si>
    <t>Balloon Payment</t>
  </si>
  <si>
    <t>A.</t>
  </si>
  <si>
    <t>What is the total dollar amount of interest you will pay over the life of the loan?</t>
  </si>
  <si>
    <t>B.</t>
  </si>
  <si>
    <t>Payment:</t>
  </si>
  <si>
    <t>Total Regular Payments:</t>
  </si>
  <si>
    <t>Plus Balloon Payment:</t>
  </si>
  <si>
    <t>Total of all Payments:</t>
  </si>
  <si>
    <t>Less Amount Borrowed:</t>
  </si>
  <si>
    <t>Total Interest Paid:</t>
  </si>
  <si>
    <t>Additional Payment:</t>
  </si>
  <si>
    <t>Actual Payment:</t>
  </si>
  <si>
    <t>Number of payments needed:</t>
  </si>
  <si>
    <t>MONTHLY PAYMENTS</t>
  </si>
  <si>
    <t>at time 4</t>
  </si>
  <si>
    <t>Stated Annual Rate</t>
  </si>
  <si>
    <t>Loan Amount</t>
  </si>
  <si>
    <t>Payment Frequency</t>
  </si>
  <si>
    <t>Monthly</t>
  </si>
  <si>
    <t>PMT#</t>
  </si>
  <si>
    <t>PMT</t>
  </si>
  <si>
    <t>INT</t>
  </si>
  <si>
    <t>PRN</t>
  </si>
  <si>
    <t>BAL</t>
  </si>
  <si>
    <t>Loan Term</t>
  </si>
  <si>
    <t>Years</t>
  </si>
  <si>
    <t>Payment number to check</t>
  </si>
  <si>
    <t>Using VLOOKUP</t>
  </si>
  <si>
    <t>Using direct calculation</t>
  </si>
</sst>
</file>

<file path=xl/styles.xml><?xml version="1.0" encoding="utf-8"?>
<styleSheet xmlns="http://schemas.openxmlformats.org/spreadsheetml/2006/main">
  <numFmts count="7">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00_);_(* \(#,##0.00\);_(* &quot;-&quot;_);_(@_)"/>
  </numFmts>
  <fonts count="7">
    <font>
      <sz val="11"/>
      <color theme="1"/>
      <name val="Calibri"/>
      <family val="2"/>
      <scheme val="minor"/>
    </font>
    <font>
      <sz val="11"/>
      <color theme="1"/>
      <name val="Calibri"/>
      <family val="2"/>
      <scheme val="minor"/>
    </font>
    <font>
      <sz val="11"/>
      <color rgb="FFFF0000"/>
      <name val="Calibri"/>
      <family val="2"/>
      <scheme val="minor"/>
    </font>
    <font>
      <u/>
      <sz val="11"/>
      <color theme="1"/>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37">
    <xf numFmtId="0" fontId="0" fillId="0" borderId="0" xfId="0"/>
    <xf numFmtId="43" fontId="0" fillId="0" borderId="0" xfId="0" applyNumberFormat="1"/>
    <xf numFmtId="8" fontId="0" fillId="0" borderId="0" xfId="0" applyNumberFormat="1"/>
    <xf numFmtId="9" fontId="2" fillId="0" borderId="0" xfId="0" applyNumberFormat="1" applyFont="1"/>
    <xf numFmtId="43" fontId="0" fillId="0" borderId="0" xfId="0" applyNumberFormat="1" applyAlignment="1">
      <alignment horizontal="center"/>
    </xf>
    <xf numFmtId="43" fontId="2" fillId="0" borderId="0" xfId="0" applyNumberFormat="1" applyFont="1"/>
    <xf numFmtId="0" fontId="0" fillId="0" borderId="0" xfId="0" applyNumberFormat="1" applyAlignment="1">
      <alignment horizontal="center"/>
    </xf>
    <xf numFmtId="0" fontId="0" fillId="0" borderId="0" xfId="0" quotePrefix="1" applyNumberFormat="1" applyAlignment="1">
      <alignment horizontal="center"/>
    </xf>
    <xf numFmtId="8" fontId="0" fillId="0" borderId="0" xfId="0" applyNumberFormat="1" applyAlignment="1">
      <alignment horizontal="center"/>
    </xf>
    <xf numFmtId="43" fontId="5" fillId="0" borderId="0" xfId="0" applyNumberFormat="1" applyFont="1" applyAlignment="1">
      <alignment horizontal="center"/>
    </xf>
    <xf numFmtId="43" fontId="5" fillId="0" borderId="0" xfId="0" applyNumberFormat="1" applyFont="1" applyAlignment="1">
      <alignment horizontal="center" wrapText="1"/>
    </xf>
    <xf numFmtId="43" fontId="6" fillId="0" borderId="0" xfId="0" applyNumberFormat="1" applyFont="1"/>
    <xf numFmtId="8" fontId="0" fillId="0" borderId="1" xfId="0" applyNumberFormat="1" applyBorder="1"/>
    <xf numFmtId="43" fontId="0" fillId="0" borderId="0" xfId="0" applyNumberFormat="1" applyFont="1"/>
    <xf numFmtId="41" fontId="0" fillId="0" borderId="0" xfId="0" applyNumberFormat="1"/>
    <xf numFmtId="164" fontId="2" fillId="0" borderId="0" xfId="1" applyNumberFormat="1" applyFont="1"/>
    <xf numFmtId="41" fontId="2" fillId="0" borderId="0" xfId="0" applyNumberFormat="1" applyFont="1"/>
    <xf numFmtId="10" fontId="2" fillId="0" borderId="0" xfId="0" applyNumberFormat="1" applyFont="1"/>
    <xf numFmtId="41" fontId="6" fillId="0" borderId="0" xfId="0" applyNumberFormat="1" applyFont="1"/>
    <xf numFmtId="6" fontId="2" fillId="0" borderId="0" xfId="0" applyNumberFormat="1" applyFont="1"/>
    <xf numFmtId="165" fontId="0" fillId="0" borderId="0" xfId="0" applyNumberFormat="1"/>
    <xf numFmtId="8" fontId="0" fillId="0" borderId="0" xfId="0" quotePrefix="1" applyNumberFormat="1"/>
    <xf numFmtId="165" fontId="6" fillId="0" borderId="0" xfId="0" applyNumberFormat="1" applyFont="1"/>
    <xf numFmtId="0" fontId="0" fillId="0" borderId="0" xfId="0" applyNumberFormat="1" applyAlignment="1">
      <alignment vertical="top" wrapText="1"/>
    </xf>
    <xf numFmtId="8" fontId="0" fillId="2" borderId="2" xfId="0" applyNumberFormat="1" applyFill="1" applyBorder="1"/>
    <xf numFmtId="43" fontId="0" fillId="2" borderId="3" xfId="0" applyNumberFormat="1" applyFill="1" applyBorder="1"/>
    <xf numFmtId="41" fontId="0" fillId="0" borderId="0" xfId="0" applyNumberFormat="1" applyFont="1"/>
    <xf numFmtId="44" fontId="0" fillId="2" borderId="1" xfId="1" applyFont="1" applyFill="1" applyBorder="1"/>
    <xf numFmtId="0" fontId="0" fillId="0" borderId="0" xfId="0"/>
    <xf numFmtId="8" fontId="0" fillId="0" borderId="0" xfId="0" applyNumberFormat="1"/>
    <xf numFmtId="41" fontId="0" fillId="0" borderId="0" xfId="0" applyNumberFormat="1"/>
    <xf numFmtId="41" fontId="2" fillId="0" borderId="0" xfId="0" applyNumberFormat="1" applyFont="1"/>
    <xf numFmtId="10" fontId="2" fillId="0" borderId="0" xfId="0" applyNumberFormat="1" applyFont="1"/>
    <xf numFmtId="6" fontId="2" fillId="0" borderId="0" xfId="0" applyNumberFormat="1" applyFont="1"/>
    <xf numFmtId="165" fontId="0" fillId="0" borderId="0" xfId="0" applyNumberFormat="1"/>
    <xf numFmtId="41" fontId="5" fillId="0" borderId="0" xfId="0" applyNumberFormat="1" applyFont="1" applyAlignment="1">
      <alignment horizontal="center"/>
    </xf>
    <xf numFmtId="8" fontId="0" fillId="2" borderId="1" xfId="0" applyNumberFormat="1" applyFill="1" applyBorder="1"/>
  </cellXfs>
  <cellStyles count="2">
    <cellStyle name="Currency"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442844</xdr:colOff>
      <xdr:row>5</xdr:row>
      <xdr:rowOff>0</xdr:rowOff>
    </xdr:from>
    <xdr:to>
      <xdr:col>12</xdr:col>
      <xdr:colOff>442844</xdr:colOff>
      <xdr:row>5</xdr:row>
      <xdr:rowOff>1588</xdr:rowOff>
    </xdr:to>
    <xdr:cxnSp macro="">
      <xdr:nvCxnSpPr>
        <xdr:cNvPr id="5" name="Straight Connector 4"/>
        <xdr:cNvCxnSpPr/>
      </xdr:nvCxnSpPr>
      <xdr:spPr>
        <a:xfrm>
          <a:off x="845931" y="911087"/>
          <a:ext cx="8172174" cy="158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477665</xdr:colOff>
      <xdr:row>3</xdr:row>
      <xdr:rowOff>165895</xdr:rowOff>
    </xdr:from>
    <xdr:to>
      <xdr:col>2</xdr:col>
      <xdr:colOff>479253</xdr:colOff>
      <xdr:row>5</xdr:row>
      <xdr:rowOff>178595</xdr:rowOff>
    </xdr:to>
    <xdr:cxnSp macro="">
      <xdr:nvCxnSpPr>
        <xdr:cNvPr id="7" name="Straight Connector 6"/>
        <xdr:cNvCxnSpPr/>
      </xdr:nvCxnSpPr>
      <xdr:spPr>
        <a:xfrm rot="5400000">
          <a:off x="692978" y="900321"/>
          <a:ext cx="377135"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498371</xdr:colOff>
      <xdr:row>4</xdr:row>
      <xdr:rowOff>1623</xdr:rowOff>
    </xdr:from>
    <xdr:to>
      <xdr:col>3</xdr:col>
      <xdr:colOff>499959</xdr:colOff>
      <xdr:row>6</xdr:row>
      <xdr:rowOff>14323</xdr:rowOff>
    </xdr:to>
    <xdr:cxnSp macro="">
      <xdr:nvCxnSpPr>
        <xdr:cNvPr id="8" name="Straight Connector 7"/>
        <xdr:cNvCxnSpPr/>
      </xdr:nvCxnSpPr>
      <xdr:spPr>
        <a:xfrm rot="5400000">
          <a:off x="1530902" y="918266"/>
          <a:ext cx="377134"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484843</xdr:colOff>
      <xdr:row>3</xdr:row>
      <xdr:rowOff>173625</xdr:rowOff>
    </xdr:from>
    <xdr:to>
      <xdr:col>4</xdr:col>
      <xdr:colOff>486431</xdr:colOff>
      <xdr:row>6</xdr:row>
      <xdr:rowOff>4107</xdr:rowOff>
    </xdr:to>
    <xdr:cxnSp macro="">
      <xdr:nvCxnSpPr>
        <xdr:cNvPr id="9" name="Straight Connector 8"/>
        <xdr:cNvCxnSpPr/>
      </xdr:nvCxnSpPr>
      <xdr:spPr>
        <a:xfrm rot="5400000">
          <a:off x="2334592" y="908050"/>
          <a:ext cx="377134"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475456</xdr:colOff>
      <xdr:row>4</xdr:row>
      <xdr:rowOff>794</xdr:rowOff>
    </xdr:from>
    <xdr:to>
      <xdr:col>5</xdr:col>
      <xdr:colOff>477044</xdr:colOff>
      <xdr:row>6</xdr:row>
      <xdr:rowOff>13494</xdr:rowOff>
    </xdr:to>
    <xdr:cxnSp macro="">
      <xdr:nvCxnSpPr>
        <xdr:cNvPr id="10" name="Straight Connector 9"/>
        <xdr:cNvCxnSpPr/>
      </xdr:nvCxnSpPr>
      <xdr:spPr>
        <a:xfrm rot="5400000">
          <a:off x="3142422" y="917437"/>
          <a:ext cx="377134"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475456</xdr:colOff>
      <xdr:row>3</xdr:row>
      <xdr:rowOff>173072</xdr:rowOff>
    </xdr:from>
    <xdr:to>
      <xdr:col>6</xdr:col>
      <xdr:colOff>477044</xdr:colOff>
      <xdr:row>6</xdr:row>
      <xdr:rowOff>1622</xdr:rowOff>
    </xdr:to>
    <xdr:cxnSp macro="">
      <xdr:nvCxnSpPr>
        <xdr:cNvPr id="11" name="Straight Connector 10"/>
        <xdr:cNvCxnSpPr/>
      </xdr:nvCxnSpPr>
      <xdr:spPr>
        <a:xfrm rot="5400000">
          <a:off x="3960606" y="906531"/>
          <a:ext cx="375202"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489813</xdr:colOff>
      <xdr:row>3</xdr:row>
      <xdr:rowOff>172244</xdr:rowOff>
    </xdr:from>
    <xdr:to>
      <xdr:col>7</xdr:col>
      <xdr:colOff>491401</xdr:colOff>
      <xdr:row>6</xdr:row>
      <xdr:rowOff>794</xdr:rowOff>
    </xdr:to>
    <xdr:cxnSp macro="">
      <xdr:nvCxnSpPr>
        <xdr:cNvPr id="12" name="Straight Connector 11"/>
        <xdr:cNvCxnSpPr/>
      </xdr:nvCxnSpPr>
      <xdr:spPr>
        <a:xfrm rot="5400000">
          <a:off x="4792180" y="905703"/>
          <a:ext cx="375202"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493125</xdr:colOff>
      <xdr:row>3</xdr:row>
      <xdr:rowOff>172244</xdr:rowOff>
    </xdr:from>
    <xdr:to>
      <xdr:col>8</xdr:col>
      <xdr:colOff>494713</xdr:colOff>
      <xdr:row>6</xdr:row>
      <xdr:rowOff>794</xdr:rowOff>
    </xdr:to>
    <xdr:cxnSp macro="">
      <xdr:nvCxnSpPr>
        <xdr:cNvPr id="13" name="Straight Connector 12"/>
        <xdr:cNvCxnSpPr/>
      </xdr:nvCxnSpPr>
      <xdr:spPr>
        <a:xfrm rot="5400000">
          <a:off x="5612709" y="905703"/>
          <a:ext cx="375202"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463860</xdr:colOff>
      <xdr:row>4</xdr:row>
      <xdr:rowOff>6315</xdr:rowOff>
    </xdr:from>
    <xdr:to>
      <xdr:col>9</xdr:col>
      <xdr:colOff>465448</xdr:colOff>
      <xdr:row>6</xdr:row>
      <xdr:rowOff>19015</xdr:rowOff>
    </xdr:to>
    <xdr:cxnSp macro="">
      <xdr:nvCxnSpPr>
        <xdr:cNvPr id="14" name="Straight Connector 13"/>
        <xdr:cNvCxnSpPr/>
      </xdr:nvCxnSpPr>
      <xdr:spPr>
        <a:xfrm rot="5400000">
          <a:off x="6399696" y="922958"/>
          <a:ext cx="377134"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470762</xdr:colOff>
      <xdr:row>3</xdr:row>
      <xdr:rowOff>166446</xdr:rowOff>
    </xdr:from>
    <xdr:to>
      <xdr:col>10</xdr:col>
      <xdr:colOff>472350</xdr:colOff>
      <xdr:row>5</xdr:row>
      <xdr:rowOff>179145</xdr:rowOff>
    </xdr:to>
    <xdr:cxnSp macro="">
      <xdr:nvCxnSpPr>
        <xdr:cNvPr id="15" name="Straight Connector 14"/>
        <xdr:cNvCxnSpPr/>
      </xdr:nvCxnSpPr>
      <xdr:spPr>
        <a:xfrm rot="5400000">
          <a:off x="7223815" y="900871"/>
          <a:ext cx="377134"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249859</xdr:colOff>
      <xdr:row>2</xdr:row>
      <xdr:rowOff>55494</xdr:rowOff>
    </xdr:from>
    <xdr:to>
      <xdr:col>2</xdr:col>
      <xdr:colOff>770559</xdr:colOff>
      <xdr:row>3</xdr:row>
      <xdr:rowOff>106294</xdr:rowOff>
    </xdr:to>
    <xdr:sp macro="" textlink="">
      <xdr:nvSpPr>
        <xdr:cNvPr id="17" name="TextBox 16"/>
        <xdr:cNvSpPr txBox="1"/>
      </xdr:nvSpPr>
      <xdr:spPr>
        <a:xfrm>
          <a:off x="652946" y="419929"/>
          <a:ext cx="520700" cy="2330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0</a:t>
          </a:r>
        </a:p>
        <a:p>
          <a:endParaRPr lang="en-US" sz="1100"/>
        </a:p>
      </xdr:txBody>
    </xdr:sp>
    <xdr:clientData/>
  </xdr:twoCellAnchor>
  <xdr:twoCellAnchor>
    <xdr:from>
      <xdr:col>3</xdr:col>
      <xdr:colOff>212035</xdr:colOff>
      <xdr:row>2</xdr:row>
      <xdr:rowOff>75371</xdr:rowOff>
    </xdr:from>
    <xdr:to>
      <xdr:col>3</xdr:col>
      <xdr:colOff>732735</xdr:colOff>
      <xdr:row>3</xdr:row>
      <xdr:rowOff>126171</xdr:rowOff>
    </xdr:to>
    <xdr:sp macro="" textlink="">
      <xdr:nvSpPr>
        <xdr:cNvPr id="18" name="TextBox 17"/>
        <xdr:cNvSpPr txBox="1"/>
      </xdr:nvSpPr>
      <xdr:spPr>
        <a:xfrm>
          <a:off x="1432339" y="439806"/>
          <a:ext cx="520700" cy="2330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1</a:t>
          </a:r>
        </a:p>
        <a:p>
          <a:endParaRPr lang="en-US" sz="1100"/>
        </a:p>
      </xdr:txBody>
    </xdr:sp>
    <xdr:clientData/>
  </xdr:twoCellAnchor>
  <xdr:twoCellAnchor>
    <xdr:from>
      <xdr:col>4</xdr:col>
      <xdr:colOff>265872</xdr:colOff>
      <xdr:row>2</xdr:row>
      <xdr:rowOff>86415</xdr:rowOff>
    </xdr:from>
    <xdr:to>
      <xdr:col>4</xdr:col>
      <xdr:colOff>786572</xdr:colOff>
      <xdr:row>3</xdr:row>
      <xdr:rowOff>137215</xdr:rowOff>
    </xdr:to>
    <xdr:sp macro="" textlink="">
      <xdr:nvSpPr>
        <xdr:cNvPr id="19" name="TextBox 18"/>
        <xdr:cNvSpPr txBox="1"/>
      </xdr:nvSpPr>
      <xdr:spPr>
        <a:xfrm>
          <a:off x="2303394" y="450850"/>
          <a:ext cx="520700" cy="2330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2</a:t>
          </a:r>
        </a:p>
        <a:p>
          <a:endParaRPr lang="en-US" sz="1100"/>
        </a:p>
      </xdr:txBody>
    </xdr:sp>
    <xdr:clientData/>
  </xdr:twoCellAnchor>
  <xdr:twoCellAnchor>
    <xdr:from>
      <xdr:col>5</xdr:col>
      <xdr:colOff>221421</xdr:colOff>
      <xdr:row>2</xdr:row>
      <xdr:rowOff>88900</xdr:rowOff>
    </xdr:from>
    <xdr:to>
      <xdr:col>5</xdr:col>
      <xdr:colOff>742121</xdr:colOff>
      <xdr:row>3</xdr:row>
      <xdr:rowOff>139700</xdr:rowOff>
    </xdr:to>
    <xdr:sp macro="" textlink="">
      <xdr:nvSpPr>
        <xdr:cNvPr id="20" name="TextBox 19"/>
        <xdr:cNvSpPr txBox="1"/>
      </xdr:nvSpPr>
      <xdr:spPr>
        <a:xfrm>
          <a:off x="3076160" y="453335"/>
          <a:ext cx="520700" cy="2330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3</a:t>
          </a:r>
        </a:p>
        <a:p>
          <a:endParaRPr lang="en-US" sz="1100"/>
        </a:p>
      </xdr:txBody>
    </xdr:sp>
    <xdr:clientData/>
  </xdr:twoCellAnchor>
  <xdr:twoCellAnchor>
    <xdr:from>
      <xdr:col>6</xdr:col>
      <xdr:colOff>260350</xdr:colOff>
      <xdr:row>2</xdr:row>
      <xdr:rowOff>94422</xdr:rowOff>
    </xdr:from>
    <xdr:to>
      <xdr:col>6</xdr:col>
      <xdr:colOff>781050</xdr:colOff>
      <xdr:row>3</xdr:row>
      <xdr:rowOff>145222</xdr:rowOff>
    </xdr:to>
    <xdr:sp macro="" textlink="">
      <xdr:nvSpPr>
        <xdr:cNvPr id="21" name="TextBox 20"/>
        <xdr:cNvSpPr txBox="1"/>
      </xdr:nvSpPr>
      <xdr:spPr>
        <a:xfrm>
          <a:off x="3932307" y="458857"/>
          <a:ext cx="520700" cy="2330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4</a:t>
          </a:r>
        </a:p>
        <a:p>
          <a:endParaRPr lang="en-US" sz="1100"/>
        </a:p>
      </xdr:txBody>
    </xdr:sp>
    <xdr:clientData/>
  </xdr:twoCellAnchor>
  <xdr:twoCellAnchor>
    <xdr:from>
      <xdr:col>7</xdr:col>
      <xdr:colOff>316671</xdr:colOff>
      <xdr:row>2</xdr:row>
      <xdr:rowOff>107122</xdr:rowOff>
    </xdr:from>
    <xdr:to>
      <xdr:col>8</xdr:col>
      <xdr:colOff>176971</xdr:colOff>
      <xdr:row>3</xdr:row>
      <xdr:rowOff>157922</xdr:rowOff>
    </xdr:to>
    <xdr:sp macro="" textlink="">
      <xdr:nvSpPr>
        <xdr:cNvPr id="22" name="TextBox 21"/>
        <xdr:cNvSpPr txBox="1"/>
      </xdr:nvSpPr>
      <xdr:spPr>
        <a:xfrm>
          <a:off x="4805845" y="471557"/>
          <a:ext cx="677517" cy="2330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5</a:t>
          </a:r>
        </a:p>
        <a:p>
          <a:endParaRPr lang="en-US" sz="1100"/>
        </a:p>
      </xdr:txBody>
    </xdr:sp>
    <xdr:clientData/>
  </xdr:twoCellAnchor>
  <xdr:twoCellAnchor>
    <xdr:from>
      <xdr:col>8</xdr:col>
      <xdr:colOff>287406</xdr:colOff>
      <xdr:row>2</xdr:row>
      <xdr:rowOff>120650</xdr:rowOff>
    </xdr:from>
    <xdr:to>
      <xdr:col>9</xdr:col>
      <xdr:colOff>147706</xdr:colOff>
      <xdr:row>3</xdr:row>
      <xdr:rowOff>171450</xdr:rowOff>
    </xdr:to>
    <xdr:sp macro="" textlink="">
      <xdr:nvSpPr>
        <xdr:cNvPr id="23" name="TextBox 22"/>
        <xdr:cNvSpPr txBox="1"/>
      </xdr:nvSpPr>
      <xdr:spPr>
        <a:xfrm>
          <a:off x="5593797" y="485085"/>
          <a:ext cx="677518" cy="2330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6</a:t>
          </a:r>
        </a:p>
        <a:p>
          <a:endParaRPr lang="en-US" sz="1100"/>
        </a:p>
      </xdr:txBody>
    </xdr:sp>
    <xdr:clientData/>
  </xdr:twoCellAnchor>
  <xdr:twoCellAnchor>
    <xdr:from>
      <xdr:col>9</xdr:col>
      <xdr:colOff>259798</xdr:colOff>
      <xdr:row>2</xdr:row>
      <xdr:rowOff>114300</xdr:rowOff>
    </xdr:from>
    <xdr:to>
      <xdr:col>10</xdr:col>
      <xdr:colOff>120098</xdr:colOff>
      <xdr:row>3</xdr:row>
      <xdr:rowOff>165100</xdr:rowOff>
    </xdr:to>
    <xdr:sp macro="" textlink="">
      <xdr:nvSpPr>
        <xdr:cNvPr id="24" name="TextBox 23"/>
        <xdr:cNvSpPr txBox="1"/>
      </xdr:nvSpPr>
      <xdr:spPr>
        <a:xfrm>
          <a:off x="6383407" y="478735"/>
          <a:ext cx="677517" cy="2330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7</a:t>
          </a:r>
        </a:p>
        <a:p>
          <a:endParaRPr lang="en-US" sz="1100"/>
        </a:p>
      </xdr:txBody>
    </xdr:sp>
    <xdr:clientData/>
  </xdr:twoCellAnchor>
  <xdr:twoCellAnchor>
    <xdr:from>
      <xdr:col>10</xdr:col>
      <xdr:colOff>284646</xdr:colOff>
      <xdr:row>2</xdr:row>
      <xdr:rowOff>101600</xdr:rowOff>
    </xdr:from>
    <xdr:to>
      <xdr:col>10</xdr:col>
      <xdr:colOff>805346</xdr:colOff>
      <xdr:row>3</xdr:row>
      <xdr:rowOff>152400</xdr:rowOff>
    </xdr:to>
    <xdr:sp macro="" textlink="">
      <xdr:nvSpPr>
        <xdr:cNvPr id="25" name="TextBox 24"/>
        <xdr:cNvSpPr txBox="1"/>
      </xdr:nvSpPr>
      <xdr:spPr>
        <a:xfrm>
          <a:off x="7225472" y="466035"/>
          <a:ext cx="520700" cy="2330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8</a:t>
          </a:r>
        </a:p>
        <a:p>
          <a:endParaRPr lang="en-US" sz="1100"/>
        </a:p>
      </xdr:txBody>
    </xdr:sp>
    <xdr:clientData/>
  </xdr:twoCellAnchor>
  <xdr:twoCellAnchor>
    <xdr:from>
      <xdr:col>11</xdr:col>
      <xdr:colOff>268357</xdr:colOff>
      <xdr:row>2</xdr:row>
      <xdr:rowOff>101600</xdr:rowOff>
    </xdr:from>
    <xdr:to>
      <xdr:col>12</xdr:col>
      <xdr:colOff>128657</xdr:colOff>
      <xdr:row>3</xdr:row>
      <xdr:rowOff>152400</xdr:rowOff>
    </xdr:to>
    <xdr:sp macro="" textlink="">
      <xdr:nvSpPr>
        <xdr:cNvPr id="26" name="TextBox 25"/>
        <xdr:cNvSpPr txBox="1"/>
      </xdr:nvSpPr>
      <xdr:spPr>
        <a:xfrm>
          <a:off x="8026400" y="466035"/>
          <a:ext cx="677518" cy="2330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9</a:t>
          </a:r>
        </a:p>
        <a:p>
          <a:endParaRPr lang="en-US" sz="1100"/>
        </a:p>
      </xdr:txBody>
    </xdr:sp>
    <xdr:clientData/>
  </xdr:twoCellAnchor>
  <xdr:twoCellAnchor>
    <xdr:from>
      <xdr:col>11</xdr:col>
      <xdr:colOff>476284</xdr:colOff>
      <xdr:row>4</xdr:row>
      <xdr:rowOff>7420</xdr:rowOff>
    </xdr:from>
    <xdr:to>
      <xdr:col>11</xdr:col>
      <xdr:colOff>477872</xdr:colOff>
      <xdr:row>6</xdr:row>
      <xdr:rowOff>18188</xdr:rowOff>
    </xdr:to>
    <xdr:cxnSp macro="">
      <xdr:nvCxnSpPr>
        <xdr:cNvPr id="28" name="Straight Connector 27"/>
        <xdr:cNvCxnSpPr/>
      </xdr:nvCxnSpPr>
      <xdr:spPr>
        <a:xfrm rot="5400000">
          <a:off x="8047520" y="923097"/>
          <a:ext cx="375202"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122582</xdr:colOff>
      <xdr:row>2</xdr:row>
      <xdr:rowOff>95250</xdr:rowOff>
    </xdr:from>
    <xdr:to>
      <xdr:col>13</xdr:col>
      <xdr:colOff>78132</xdr:colOff>
      <xdr:row>3</xdr:row>
      <xdr:rowOff>146050</xdr:rowOff>
    </xdr:to>
    <xdr:sp macro="" textlink="">
      <xdr:nvSpPr>
        <xdr:cNvPr id="30" name="TextBox 29"/>
        <xdr:cNvSpPr txBox="1"/>
      </xdr:nvSpPr>
      <xdr:spPr>
        <a:xfrm>
          <a:off x="8697843" y="459685"/>
          <a:ext cx="772767" cy="2330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 10</a:t>
          </a:r>
        </a:p>
        <a:p>
          <a:endParaRPr lang="en-US" sz="1100" baseline="0"/>
        </a:p>
        <a:p>
          <a:endParaRPr lang="en-US" sz="1100"/>
        </a:p>
      </xdr:txBody>
    </xdr:sp>
    <xdr:clientData/>
  </xdr:twoCellAnchor>
  <xdr:twoCellAnchor>
    <xdr:from>
      <xdr:col>12</xdr:col>
      <xdr:colOff>437356</xdr:colOff>
      <xdr:row>3</xdr:row>
      <xdr:rowOff>178319</xdr:rowOff>
    </xdr:from>
    <xdr:to>
      <xdr:col>12</xdr:col>
      <xdr:colOff>438944</xdr:colOff>
      <xdr:row>6</xdr:row>
      <xdr:rowOff>8801</xdr:rowOff>
    </xdr:to>
    <xdr:cxnSp macro="">
      <xdr:nvCxnSpPr>
        <xdr:cNvPr id="45" name="Straight Connector 44"/>
        <xdr:cNvCxnSpPr/>
      </xdr:nvCxnSpPr>
      <xdr:spPr>
        <a:xfrm rot="5400000">
          <a:off x="8824844" y="912744"/>
          <a:ext cx="377134"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442844</xdr:colOff>
      <xdr:row>5</xdr:row>
      <xdr:rowOff>0</xdr:rowOff>
    </xdr:from>
    <xdr:to>
      <xdr:col>12</xdr:col>
      <xdr:colOff>442844</xdr:colOff>
      <xdr:row>5</xdr:row>
      <xdr:rowOff>1588</xdr:rowOff>
    </xdr:to>
    <xdr:cxnSp macro="">
      <xdr:nvCxnSpPr>
        <xdr:cNvPr id="2" name="Straight Connector 1"/>
        <xdr:cNvCxnSpPr/>
      </xdr:nvCxnSpPr>
      <xdr:spPr>
        <a:xfrm>
          <a:off x="842894" y="920750"/>
          <a:ext cx="8191500" cy="158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477665</xdr:colOff>
      <xdr:row>3</xdr:row>
      <xdr:rowOff>165895</xdr:rowOff>
    </xdr:from>
    <xdr:to>
      <xdr:col>2</xdr:col>
      <xdr:colOff>479253</xdr:colOff>
      <xdr:row>5</xdr:row>
      <xdr:rowOff>178595</xdr:rowOff>
    </xdr:to>
    <xdr:cxnSp macro="">
      <xdr:nvCxnSpPr>
        <xdr:cNvPr id="3" name="Straight Connector 2"/>
        <xdr:cNvCxnSpPr/>
      </xdr:nvCxnSpPr>
      <xdr:spPr>
        <a:xfrm rot="5400000">
          <a:off x="688009" y="908051"/>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498371</xdr:colOff>
      <xdr:row>4</xdr:row>
      <xdr:rowOff>1623</xdr:rowOff>
    </xdr:from>
    <xdr:to>
      <xdr:col>3</xdr:col>
      <xdr:colOff>499959</xdr:colOff>
      <xdr:row>6</xdr:row>
      <xdr:rowOff>14323</xdr:rowOff>
    </xdr:to>
    <xdr:cxnSp macro="">
      <xdr:nvCxnSpPr>
        <xdr:cNvPr id="4" name="Straight Connector 3"/>
        <xdr:cNvCxnSpPr/>
      </xdr:nvCxnSpPr>
      <xdr:spPr>
        <a:xfrm rot="5400000">
          <a:off x="1527865" y="927929"/>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484843</xdr:colOff>
      <xdr:row>3</xdr:row>
      <xdr:rowOff>173625</xdr:rowOff>
    </xdr:from>
    <xdr:to>
      <xdr:col>4</xdr:col>
      <xdr:colOff>486431</xdr:colOff>
      <xdr:row>6</xdr:row>
      <xdr:rowOff>4107</xdr:rowOff>
    </xdr:to>
    <xdr:cxnSp macro="">
      <xdr:nvCxnSpPr>
        <xdr:cNvPr id="5" name="Straight Connector 4"/>
        <xdr:cNvCxnSpPr/>
      </xdr:nvCxnSpPr>
      <xdr:spPr>
        <a:xfrm rot="5400000">
          <a:off x="2332521" y="916747"/>
          <a:ext cx="382932"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475456</xdr:colOff>
      <xdr:row>4</xdr:row>
      <xdr:rowOff>794</xdr:rowOff>
    </xdr:from>
    <xdr:to>
      <xdr:col>5</xdr:col>
      <xdr:colOff>477044</xdr:colOff>
      <xdr:row>6</xdr:row>
      <xdr:rowOff>13494</xdr:rowOff>
    </xdr:to>
    <xdr:cxnSp macro="">
      <xdr:nvCxnSpPr>
        <xdr:cNvPr id="6" name="Straight Connector 5"/>
        <xdr:cNvCxnSpPr/>
      </xdr:nvCxnSpPr>
      <xdr:spPr>
        <a:xfrm rot="5400000">
          <a:off x="3143250" y="927100"/>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475456</xdr:colOff>
      <xdr:row>3</xdr:row>
      <xdr:rowOff>173072</xdr:rowOff>
    </xdr:from>
    <xdr:to>
      <xdr:col>6</xdr:col>
      <xdr:colOff>477044</xdr:colOff>
      <xdr:row>6</xdr:row>
      <xdr:rowOff>1622</xdr:rowOff>
    </xdr:to>
    <xdr:cxnSp macro="">
      <xdr:nvCxnSpPr>
        <xdr:cNvPr id="7" name="Straight Connector 6"/>
        <xdr:cNvCxnSpPr/>
      </xdr:nvCxnSpPr>
      <xdr:spPr>
        <a:xfrm rot="5400000">
          <a:off x="3962400" y="915228"/>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489813</xdr:colOff>
      <xdr:row>3</xdr:row>
      <xdr:rowOff>172244</xdr:rowOff>
    </xdr:from>
    <xdr:to>
      <xdr:col>7</xdr:col>
      <xdr:colOff>491401</xdr:colOff>
      <xdr:row>6</xdr:row>
      <xdr:rowOff>794</xdr:rowOff>
    </xdr:to>
    <xdr:cxnSp macro="">
      <xdr:nvCxnSpPr>
        <xdr:cNvPr id="8" name="Straight Connector 7"/>
        <xdr:cNvCxnSpPr/>
      </xdr:nvCxnSpPr>
      <xdr:spPr>
        <a:xfrm rot="5400000">
          <a:off x="4795907" y="914400"/>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493125</xdr:colOff>
      <xdr:row>3</xdr:row>
      <xdr:rowOff>172244</xdr:rowOff>
    </xdr:from>
    <xdr:to>
      <xdr:col>8</xdr:col>
      <xdr:colOff>494713</xdr:colOff>
      <xdr:row>6</xdr:row>
      <xdr:rowOff>794</xdr:rowOff>
    </xdr:to>
    <xdr:cxnSp macro="">
      <xdr:nvCxnSpPr>
        <xdr:cNvPr id="9" name="Straight Connector 8"/>
        <xdr:cNvCxnSpPr/>
      </xdr:nvCxnSpPr>
      <xdr:spPr>
        <a:xfrm rot="5400000">
          <a:off x="5618369" y="914400"/>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463860</xdr:colOff>
      <xdr:row>4</xdr:row>
      <xdr:rowOff>6315</xdr:rowOff>
    </xdr:from>
    <xdr:to>
      <xdr:col>9</xdr:col>
      <xdr:colOff>465448</xdr:colOff>
      <xdr:row>6</xdr:row>
      <xdr:rowOff>19015</xdr:rowOff>
    </xdr:to>
    <xdr:cxnSp macro="">
      <xdr:nvCxnSpPr>
        <xdr:cNvPr id="10" name="Straight Connector 9"/>
        <xdr:cNvCxnSpPr/>
      </xdr:nvCxnSpPr>
      <xdr:spPr>
        <a:xfrm rot="5400000">
          <a:off x="6408254" y="932621"/>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470762</xdr:colOff>
      <xdr:row>3</xdr:row>
      <xdr:rowOff>166446</xdr:rowOff>
    </xdr:from>
    <xdr:to>
      <xdr:col>10</xdr:col>
      <xdr:colOff>472350</xdr:colOff>
      <xdr:row>5</xdr:row>
      <xdr:rowOff>179145</xdr:rowOff>
    </xdr:to>
    <xdr:cxnSp macro="">
      <xdr:nvCxnSpPr>
        <xdr:cNvPr id="11" name="Straight Connector 10"/>
        <xdr:cNvCxnSpPr/>
      </xdr:nvCxnSpPr>
      <xdr:spPr>
        <a:xfrm rot="5400000">
          <a:off x="7234306" y="908602"/>
          <a:ext cx="380999"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249859</xdr:colOff>
      <xdr:row>2</xdr:row>
      <xdr:rowOff>55494</xdr:rowOff>
    </xdr:from>
    <xdr:to>
      <xdr:col>2</xdr:col>
      <xdr:colOff>770559</xdr:colOff>
      <xdr:row>3</xdr:row>
      <xdr:rowOff>106294</xdr:rowOff>
    </xdr:to>
    <xdr:sp macro="" textlink="">
      <xdr:nvSpPr>
        <xdr:cNvPr id="12" name="TextBox 11"/>
        <xdr:cNvSpPr txBox="1"/>
      </xdr:nvSpPr>
      <xdr:spPr>
        <a:xfrm>
          <a:off x="649909" y="423794"/>
          <a:ext cx="520700"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0</a:t>
          </a:r>
        </a:p>
        <a:p>
          <a:endParaRPr lang="en-US" sz="1100"/>
        </a:p>
      </xdr:txBody>
    </xdr:sp>
    <xdr:clientData/>
  </xdr:twoCellAnchor>
  <xdr:twoCellAnchor>
    <xdr:from>
      <xdr:col>3</xdr:col>
      <xdr:colOff>212035</xdr:colOff>
      <xdr:row>2</xdr:row>
      <xdr:rowOff>75371</xdr:rowOff>
    </xdr:from>
    <xdr:to>
      <xdr:col>3</xdr:col>
      <xdr:colOff>732735</xdr:colOff>
      <xdr:row>3</xdr:row>
      <xdr:rowOff>126171</xdr:rowOff>
    </xdr:to>
    <xdr:sp macro="" textlink="">
      <xdr:nvSpPr>
        <xdr:cNvPr id="13" name="TextBox 12"/>
        <xdr:cNvSpPr txBox="1"/>
      </xdr:nvSpPr>
      <xdr:spPr>
        <a:xfrm>
          <a:off x="1431235" y="443671"/>
          <a:ext cx="520700"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1</a:t>
          </a:r>
        </a:p>
        <a:p>
          <a:endParaRPr lang="en-US" sz="1100"/>
        </a:p>
      </xdr:txBody>
    </xdr:sp>
    <xdr:clientData/>
  </xdr:twoCellAnchor>
  <xdr:twoCellAnchor>
    <xdr:from>
      <xdr:col>4</xdr:col>
      <xdr:colOff>265872</xdr:colOff>
      <xdr:row>2</xdr:row>
      <xdr:rowOff>86415</xdr:rowOff>
    </xdr:from>
    <xdr:to>
      <xdr:col>4</xdr:col>
      <xdr:colOff>786572</xdr:colOff>
      <xdr:row>3</xdr:row>
      <xdr:rowOff>137215</xdr:rowOff>
    </xdr:to>
    <xdr:sp macro="" textlink="">
      <xdr:nvSpPr>
        <xdr:cNvPr id="14" name="TextBox 13"/>
        <xdr:cNvSpPr txBox="1"/>
      </xdr:nvSpPr>
      <xdr:spPr>
        <a:xfrm>
          <a:off x="2304222" y="454715"/>
          <a:ext cx="520700"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2</a:t>
          </a:r>
        </a:p>
        <a:p>
          <a:endParaRPr lang="en-US" sz="1100"/>
        </a:p>
      </xdr:txBody>
    </xdr:sp>
    <xdr:clientData/>
  </xdr:twoCellAnchor>
  <xdr:twoCellAnchor>
    <xdr:from>
      <xdr:col>5</xdr:col>
      <xdr:colOff>221421</xdr:colOff>
      <xdr:row>2</xdr:row>
      <xdr:rowOff>88900</xdr:rowOff>
    </xdr:from>
    <xdr:to>
      <xdr:col>5</xdr:col>
      <xdr:colOff>742121</xdr:colOff>
      <xdr:row>3</xdr:row>
      <xdr:rowOff>139700</xdr:rowOff>
    </xdr:to>
    <xdr:sp macro="" textlink="">
      <xdr:nvSpPr>
        <xdr:cNvPr id="15" name="TextBox 14"/>
        <xdr:cNvSpPr txBox="1"/>
      </xdr:nvSpPr>
      <xdr:spPr>
        <a:xfrm>
          <a:off x="3078921" y="457200"/>
          <a:ext cx="520700"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3</a:t>
          </a:r>
        </a:p>
        <a:p>
          <a:endParaRPr lang="en-US" sz="1100"/>
        </a:p>
      </xdr:txBody>
    </xdr:sp>
    <xdr:clientData/>
  </xdr:twoCellAnchor>
  <xdr:twoCellAnchor>
    <xdr:from>
      <xdr:col>6</xdr:col>
      <xdr:colOff>260350</xdr:colOff>
      <xdr:row>2</xdr:row>
      <xdr:rowOff>94422</xdr:rowOff>
    </xdr:from>
    <xdr:to>
      <xdr:col>6</xdr:col>
      <xdr:colOff>781050</xdr:colOff>
      <xdr:row>3</xdr:row>
      <xdr:rowOff>145222</xdr:rowOff>
    </xdr:to>
    <xdr:sp macro="" textlink="">
      <xdr:nvSpPr>
        <xdr:cNvPr id="16" name="TextBox 15"/>
        <xdr:cNvSpPr txBox="1"/>
      </xdr:nvSpPr>
      <xdr:spPr>
        <a:xfrm>
          <a:off x="3937000" y="462722"/>
          <a:ext cx="520700"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4</a:t>
          </a:r>
        </a:p>
        <a:p>
          <a:endParaRPr lang="en-US" sz="1100"/>
        </a:p>
      </xdr:txBody>
    </xdr:sp>
    <xdr:clientData/>
  </xdr:twoCellAnchor>
  <xdr:twoCellAnchor>
    <xdr:from>
      <xdr:col>7</xdr:col>
      <xdr:colOff>316671</xdr:colOff>
      <xdr:row>2</xdr:row>
      <xdr:rowOff>107122</xdr:rowOff>
    </xdr:from>
    <xdr:to>
      <xdr:col>8</xdr:col>
      <xdr:colOff>176971</xdr:colOff>
      <xdr:row>3</xdr:row>
      <xdr:rowOff>157922</xdr:rowOff>
    </xdr:to>
    <xdr:sp macro="" textlink="">
      <xdr:nvSpPr>
        <xdr:cNvPr id="17" name="TextBox 16"/>
        <xdr:cNvSpPr txBox="1"/>
      </xdr:nvSpPr>
      <xdr:spPr>
        <a:xfrm>
          <a:off x="4812471" y="475422"/>
          <a:ext cx="679450"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5</a:t>
          </a:r>
        </a:p>
        <a:p>
          <a:endParaRPr lang="en-US" sz="1100"/>
        </a:p>
      </xdr:txBody>
    </xdr:sp>
    <xdr:clientData/>
  </xdr:twoCellAnchor>
  <xdr:twoCellAnchor>
    <xdr:from>
      <xdr:col>8</xdr:col>
      <xdr:colOff>287406</xdr:colOff>
      <xdr:row>2</xdr:row>
      <xdr:rowOff>120650</xdr:rowOff>
    </xdr:from>
    <xdr:to>
      <xdr:col>9</xdr:col>
      <xdr:colOff>147706</xdr:colOff>
      <xdr:row>3</xdr:row>
      <xdr:rowOff>171450</xdr:rowOff>
    </xdr:to>
    <xdr:sp macro="" textlink="">
      <xdr:nvSpPr>
        <xdr:cNvPr id="18" name="TextBox 17"/>
        <xdr:cNvSpPr txBox="1"/>
      </xdr:nvSpPr>
      <xdr:spPr>
        <a:xfrm>
          <a:off x="5602356" y="488950"/>
          <a:ext cx="679450"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6</a:t>
          </a:r>
        </a:p>
        <a:p>
          <a:endParaRPr lang="en-US" sz="1100"/>
        </a:p>
      </xdr:txBody>
    </xdr:sp>
    <xdr:clientData/>
  </xdr:twoCellAnchor>
  <xdr:twoCellAnchor>
    <xdr:from>
      <xdr:col>9</xdr:col>
      <xdr:colOff>259798</xdr:colOff>
      <xdr:row>2</xdr:row>
      <xdr:rowOff>114300</xdr:rowOff>
    </xdr:from>
    <xdr:to>
      <xdr:col>10</xdr:col>
      <xdr:colOff>120098</xdr:colOff>
      <xdr:row>3</xdr:row>
      <xdr:rowOff>165100</xdr:rowOff>
    </xdr:to>
    <xdr:sp macro="" textlink="">
      <xdr:nvSpPr>
        <xdr:cNvPr id="19" name="TextBox 18"/>
        <xdr:cNvSpPr txBox="1"/>
      </xdr:nvSpPr>
      <xdr:spPr>
        <a:xfrm>
          <a:off x="6393898" y="482600"/>
          <a:ext cx="679450"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7</a:t>
          </a:r>
        </a:p>
        <a:p>
          <a:endParaRPr lang="en-US" sz="1100"/>
        </a:p>
      </xdr:txBody>
    </xdr:sp>
    <xdr:clientData/>
  </xdr:twoCellAnchor>
  <xdr:twoCellAnchor>
    <xdr:from>
      <xdr:col>10</xdr:col>
      <xdr:colOff>284646</xdr:colOff>
      <xdr:row>2</xdr:row>
      <xdr:rowOff>101600</xdr:rowOff>
    </xdr:from>
    <xdr:to>
      <xdr:col>10</xdr:col>
      <xdr:colOff>805346</xdr:colOff>
      <xdr:row>3</xdr:row>
      <xdr:rowOff>152400</xdr:rowOff>
    </xdr:to>
    <xdr:sp macro="" textlink="">
      <xdr:nvSpPr>
        <xdr:cNvPr id="20" name="TextBox 19"/>
        <xdr:cNvSpPr txBox="1"/>
      </xdr:nvSpPr>
      <xdr:spPr>
        <a:xfrm>
          <a:off x="7237896" y="469900"/>
          <a:ext cx="520700"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8</a:t>
          </a:r>
        </a:p>
        <a:p>
          <a:endParaRPr lang="en-US" sz="1100"/>
        </a:p>
      </xdr:txBody>
    </xdr:sp>
    <xdr:clientData/>
  </xdr:twoCellAnchor>
  <xdr:twoCellAnchor>
    <xdr:from>
      <xdr:col>11</xdr:col>
      <xdr:colOff>268357</xdr:colOff>
      <xdr:row>2</xdr:row>
      <xdr:rowOff>101600</xdr:rowOff>
    </xdr:from>
    <xdr:to>
      <xdr:col>12</xdr:col>
      <xdr:colOff>128657</xdr:colOff>
      <xdr:row>3</xdr:row>
      <xdr:rowOff>152400</xdr:rowOff>
    </xdr:to>
    <xdr:sp macro="" textlink="">
      <xdr:nvSpPr>
        <xdr:cNvPr id="21" name="TextBox 20"/>
        <xdr:cNvSpPr txBox="1"/>
      </xdr:nvSpPr>
      <xdr:spPr>
        <a:xfrm>
          <a:off x="8040757" y="469900"/>
          <a:ext cx="679450"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9</a:t>
          </a:r>
        </a:p>
        <a:p>
          <a:endParaRPr lang="en-US" sz="1100"/>
        </a:p>
      </xdr:txBody>
    </xdr:sp>
    <xdr:clientData/>
  </xdr:twoCellAnchor>
  <xdr:twoCellAnchor>
    <xdr:from>
      <xdr:col>11</xdr:col>
      <xdr:colOff>476284</xdr:colOff>
      <xdr:row>4</xdr:row>
      <xdr:rowOff>7420</xdr:rowOff>
    </xdr:from>
    <xdr:to>
      <xdr:col>11</xdr:col>
      <xdr:colOff>477872</xdr:colOff>
      <xdr:row>6</xdr:row>
      <xdr:rowOff>18188</xdr:rowOff>
    </xdr:to>
    <xdr:cxnSp macro="">
      <xdr:nvCxnSpPr>
        <xdr:cNvPr id="22" name="Straight Connector 21"/>
        <xdr:cNvCxnSpPr/>
      </xdr:nvCxnSpPr>
      <xdr:spPr>
        <a:xfrm rot="5400000">
          <a:off x="8059944" y="932760"/>
          <a:ext cx="379068"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122582</xdr:colOff>
      <xdr:row>2</xdr:row>
      <xdr:rowOff>95250</xdr:rowOff>
    </xdr:from>
    <xdr:to>
      <xdr:col>13</xdr:col>
      <xdr:colOff>78132</xdr:colOff>
      <xdr:row>3</xdr:row>
      <xdr:rowOff>146050</xdr:rowOff>
    </xdr:to>
    <xdr:sp macro="" textlink="">
      <xdr:nvSpPr>
        <xdr:cNvPr id="23" name="TextBox 22"/>
        <xdr:cNvSpPr txBox="1"/>
      </xdr:nvSpPr>
      <xdr:spPr>
        <a:xfrm>
          <a:off x="8714132" y="463550"/>
          <a:ext cx="774700"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 10</a:t>
          </a:r>
        </a:p>
        <a:p>
          <a:endParaRPr lang="en-US" sz="1100" baseline="0"/>
        </a:p>
        <a:p>
          <a:endParaRPr lang="en-US" sz="1100"/>
        </a:p>
      </xdr:txBody>
    </xdr:sp>
    <xdr:clientData/>
  </xdr:twoCellAnchor>
  <xdr:twoCellAnchor>
    <xdr:from>
      <xdr:col>12</xdr:col>
      <xdr:colOff>437356</xdr:colOff>
      <xdr:row>3</xdr:row>
      <xdr:rowOff>178319</xdr:rowOff>
    </xdr:from>
    <xdr:to>
      <xdr:col>12</xdr:col>
      <xdr:colOff>438944</xdr:colOff>
      <xdr:row>6</xdr:row>
      <xdr:rowOff>8801</xdr:rowOff>
    </xdr:to>
    <xdr:cxnSp macro="">
      <xdr:nvCxnSpPr>
        <xdr:cNvPr id="24" name="Straight Connector 23"/>
        <xdr:cNvCxnSpPr/>
      </xdr:nvCxnSpPr>
      <xdr:spPr>
        <a:xfrm rot="5400000">
          <a:off x="8838234" y="921441"/>
          <a:ext cx="382932"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442844</xdr:colOff>
      <xdr:row>5</xdr:row>
      <xdr:rowOff>0</xdr:rowOff>
    </xdr:from>
    <xdr:to>
      <xdr:col>12</xdr:col>
      <xdr:colOff>442844</xdr:colOff>
      <xdr:row>5</xdr:row>
      <xdr:rowOff>1588</xdr:rowOff>
    </xdr:to>
    <xdr:cxnSp macro="">
      <xdr:nvCxnSpPr>
        <xdr:cNvPr id="2" name="Straight Connector 1"/>
        <xdr:cNvCxnSpPr/>
      </xdr:nvCxnSpPr>
      <xdr:spPr>
        <a:xfrm>
          <a:off x="842894" y="920750"/>
          <a:ext cx="8191500" cy="158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477665</xdr:colOff>
      <xdr:row>3</xdr:row>
      <xdr:rowOff>165895</xdr:rowOff>
    </xdr:from>
    <xdr:to>
      <xdr:col>2</xdr:col>
      <xdr:colOff>479253</xdr:colOff>
      <xdr:row>5</xdr:row>
      <xdr:rowOff>178595</xdr:rowOff>
    </xdr:to>
    <xdr:cxnSp macro="">
      <xdr:nvCxnSpPr>
        <xdr:cNvPr id="3" name="Straight Connector 2"/>
        <xdr:cNvCxnSpPr/>
      </xdr:nvCxnSpPr>
      <xdr:spPr>
        <a:xfrm rot="5400000">
          <a:off x="688009" y="908051"/>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475456</xdr:colOff>
      <xdr:row>4</xdr:row>
      <xdr:rowOff>794</xdr:rowOff>
    </xdr:from>
    <xdr:to>
      <xdr:col>5</xdr:col>
      <xdr:colOff>477044</xdr:colOff>
      <xdr:row>6</xdr:row>
      <xdr:rowOff>13494</xdr:rowOff>
    </xdr:to>
    <xdr:cxnSp macro="">
      <xdr:nvCxnSpPr>
        <xdr:cNvPr id="6" name="Straight Connector 5"/>
        <xdr:cNvCxnSpPr/>
      </xdr:nvCxnSpPr>
      <xdr:spPr>
        <a:xfrm rot="5400000">
          <a:off x="3143250" y="927100"/>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475456</xdr:colOff>
      <xdr:row>3</xdr:row>
      <xdr:rowOff>173072</xdr:rowOff>
    </xdr:from>
    <xdr:to>
      <xdr:col>6</xdr:col>
      <xdr:colOff>477044</xdr:colOff>
      <xdr:row>6</xdr:row>
      <xdr:rowOff>1622</xdr:rowOff>
    </xdr:to>
    <xdr:cxnSp macro="">
      <xdr:nvCxnSpPr>
        <xdr:cNvPr id="7" name="Straight Connector 6"/>
        <xdr:cNvCxnSpPr/>
      </xdr:nvCxnSpPr>
      <xdr:spPr>
        <a:xfrm rot="5400000">
          <a:off x="3962400" y="915228"/>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489813</xdr:colOff>
      <xdr:row>3</xdr:row>
      <xdr:rowOff>172244</xdr:rowOff>
    </xdr:from>
    <xdr:to>
      <xdr:col>7</xdr:col>
      <xdr:colOff>491401</xdr:colOff>
      <xdr:row>6</xdr:row>
      <xdr:rowOff>794</xdr:rowOff>
    </xdr:to>
    <xdr:cxnSp macro="">
      <xdr:nvCxnSpPr>
        <xdr:cNvPr id="8" name="Straight Connector 7"/>
        <xdr:cNvCxnSpPr/>
      </xdr:nvCxnSpPr>
      <xdr:spPr>
        <a:xfrm rot="5400000">
          <a:off x="4795907" y="914400"/>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463860</xdr:colOff>
      <xdr:row>4</xdr:row>
      <xdr:rowOff>6315</xdr:rowOff>
    </xdr:from>
    <xdr:to>
      <xdr:col>9</xdr:col>
      <xdr:colOff>465448</xdr:colOff>
      <xdr:row>6</xdr:row>
      <xdr:rowOff>19015</xdr:rowOff>
    </xdr:to>
    <xdr:cxnSp macro="">
      <xdr:nvCxnSpPr>
        <xdr:cNvPr id="10" name="Straight Connector 9"/>
        <xdr:cNvCxnSpPr/>
      </xdr:nvCxnSpPr>
      <xdr:spPr>
        <a:xfrm rot="5400000">
          <a:off x="6408254" y="932621"/>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470762</xdr:colOff>
      <xdr:row>3</xdr:row>
      <xdr:rowOff>166446</xdr:rowOff>
    </xdr:from>
    <xdr:to>
      <xdr:col>10</xdr:col>
      <xdr:colOff>472350</xdr:colOff>
      <xdr:row>5</xdr:row>
      <xdr:rowOff>179145</xdr:rowOff>
    </xdr:to>
    <xdr:cxnSp macro="">
      <xdr:nvCxnSpPr>
        <xdr:cNvPr id="11" name="Straight Connector 10"/>
        <xdr:cNvCxnSpPr/>
      </xdr:nvCxnSpPr>
      <xdr:spPr>
        <a:xfrm rot="5400000">
          <a:off x="7234306" y="908602"/>
          <a:ext cx="380999"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249859</xdr:colOff>
      <xdr:row>2</xdr:row>
      <xdr:rowOff>138044</xdr:rowOff>
    </xdr:from>
    <xdr:to>
      <xdr:col>2</xdr:col>
      <xdr:colOff>770559</xdr:colOff>
      <xdr:row>4</xdr:row>
      <xdr:rowOff>4694</xdr:rowOff>
    </xdr:to>
    <xdr:sp macro="" textlink="">
      <xdr:nvSpPr>
        <xdr:cNvPr id="12" name="TextBox 11"/>
        <xdr:cNvSpPr txBox="1"/>
      </xdr:nvSpPr>
      <xdr:spPr>
        <a:xfrm>
          <a:off x="649909" y="506344"/>
          <a:ext cx="520700"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0</a:t>
          </a:r>
        </a:p>
        <a:p>
          <a:endParaRPr lang="en-US" sz="1100"/>
        </a:p>
      </xdr:txBody>
    </xdr:sp>
    <xdr:clientData/>
  </xdr:twoCellAnchor>
  <xdr:twoCellAnchor>
    <xdr:from>
      <xdr:col>11</xdr:col>
      <xdr:colOff>476284</xdr:colOff>
      <xdr:row>4</xdr:row>
      <xdr:rowOff>7420</xdr:rowOff>
    </xdr:from>
    <xdr:to>
      <xdr:col>11</xdr:col>
      <xdr:colOff>477872</xdr:colOff>
      <xdr:row>6</xdr:row>
      <xdr:rowOff>18188</xdr:rowOff>
    </xdr:to>
    <xdr:cxnSp macro="">
      <xdr:nvCxnSpPr>
        <xdr:cNvPr id="22" name="Straight Connector 21"/>
        <xdr:cNvCxnSpPr/>
      </xdr:nvCxnSpPr>
      <xdr:spPr>
        <a:xfrm rot="5400000">
          <a:off x="8059944" y="932760"/>
          <a:ext cx="379068"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437356</xdr:colOff>
      <xdr:row>3</xdr:row>
      <xdr:rowOff>178319</xdr:rowOff>
    </xdr:from>
    <xdr:to>
      <xdr:col>12</xdr:col>
      <xdr:colOff>438944</xdr:colOff>
      <xdr:row>6</xdr:row>
      <xdr:rowOff>8801</xdr:rowOff>
    </xdr:to>
    <xdr:cxnSp macro="">
      <xdr:nvCxnSpPr>
        <xdr:cNvPr id="24" name="Straight Connector 23"/>
        <xdr:cNvCxnSpPr/>
      </xdr:nvCxnSpPr>
      <xdr:spPr>
        <a:xfrm rot="5400000">
          <a:off x="8838234" y="921441"/>
          <a:ext cx="382932"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442844</xdr:colOff>
      <xdr:row>5</xdr:row>
      <xdr:rowOff>0</xdr:rowOff>
    </xdr:from>
    <xdr:to>
      <xdr:col>12</xdr:col>
      <xdr:colOff>442844</xdr:colOff>
      <xdr:row>5</xdr:row>
      <xdr:rowOff>1588</xdr:rowOff>
    </xdr:to>
    <xdr:cxnSp macro="">
      <xdr:nvCxnSpPr>
        <xdr:cNvPr id="2" name="Straight Connector 1"/>
        <xdr:cNvCxnSpPr/>
      </xdr:nvCxnSpPr>
      <xdr:spPr>
        <a:xfrm>
          <a:off x="842894" y="920750"/>
          <a:ext cx="8191500" cy="158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477665</xdr:colOff>
      <xdr:row>3</xdr:row>
      <xdr:rowOff>165895</xdr:rowOff>
    </xdr:from>
    <xdr:to>
      <xdr:col>2</xdr:col>
      <xdr:colOff>479253</xdr:colOff>
      <xdr:row>5</xdr:row>
      <xdr:rowOff>178595</xdr:rowOff>
    </xdr:to>
    <xdr:cxnSp macro="">
      <xdr:nvCxnSpPr>
        <xdr:cNvPr id="3" name="Straight Connector 2"/>
        <xdr:cNvCxnSpPr/>
      </xdr:nvCxnSpPr>
      <xdr:spPr>
        <a:xfrm rot="5400000">
          <a:off x="688009" y="908051"/>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494506</xdr:colOff>
      <xdr:row>4</xdr:row>
      <xdr:rowOff>7144</xdr:rowOff>
    </xdr:from>
    <xdr:to>
      <xdr:col>3</xdr:col>
      <xdr:colOff>496094</xdr:colOff>
      <xdr:row>6</xdr:row>
      <xdr:rowOff>19844</xdr:rowOff>
    </xdr:to>
    <xdr:cxnSp macro="">
      <xdr:nvCxnSpPr>
        <xdr:cNvPr id="4" name="Straight Connector 3"/>
        <xdr:cNvCxnSpPr/>
      </xdr:nvCxnSpPr>
      <xdr:spPr>
        <a:xfrm rot="5400000">
          <a:off x="1524000" y="933450"/>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475456</xdr:colOff>
      <xdr:row>3</xdr:row>
      <xdr:rowOff>173072</xdr:rowOff>
    </xdr:from>
    <xdr:to>
      <xdr:col>6</xdr:col>
      <xdr:colOff>477044</xdr:colOff>
      <xdr:row>6</xdr:row>
      <xdr:rowOff>1622</xdr:rowOff>
    </xdr:to>
    <xdr:cxnSp macro="">
      <xdr:nvCxnSpPr>
        <xdr:cNvPr id="5" name="Straight Connector 4"/>
        <xdr:cNvCxnSpPr/>
      </xdr:nvCxnSpPr>
      <xdr:spPr>
        <a:xfrm rot="5400000">
          <a:off x="3962400" y="915228"/>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489813</xdr:colOff>
      <xdr:row>3</xdr:row>
      <xdr:rowOff>172244</xdr:rowOff>
    </xdr:from>
    <xdr:to>
      <xdr:col>7</xdr:col>
      <xdr:colOff>491401</xdr:colOff>
      <xdr:row>6</xdr:row>
      <xdr:rowOff>794</xdr:rowOff>
    </xdr:to>
    <xdr:cxnSp macro="">
      <xdr:nvCxnSpPr>
        <xdr:cNvPr id="6" name="Straight Connector 5"/>
        <xdr:cNvCxnSpPr/>
      </xdr:nvCxnSpPr>
      <xdr:spPr>
        <a:xfrm rot="5400000">
          <a:off x="4795907" y="914400"/>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463860</xdr:colOff>
      <xdr:row>4</xdr:row>
      <xdr:rowOff>6315</xdr:rowOff>
    </xdr:from>
    <xdr:to>
      <xdr:col>9</xdr:col>
      <xdr:colOff>465448</xdr:colOff>
      <xdr:row>6</xdr:row>
      <xdr:rowOff>19015</xdr:rowOff>
    </xdr:to>
    <xdr:cxnSp macro="">
      <xdr:nvCxnSpPr>
        <xdr:cNvPr id="7" name="Straight Connector 6"/>
        <xdr:cNvCxnSpPr/>
      </xdr:nvCxnSpPr>
      <xdr:spPr>
        <a:xfrm rot="5400000">
          <a:off x="6408254" y="932621"/>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470762</xdr:colOff>
      <xdr:row>3</xdr:row>
      <xdr:rowOff>166446</xdr:rowOff>
    </xdr:from>
    <xdr:to>
      <xdr:col>10</xdr:col>
      <xdr:colOff>472350</xdr:colOff>
      <xdr:row>5</xdr:row>
      <xdr:rowOff>179145</xdr:rowOff>
    </xdr:to>
    <xdr:cxnSp macro="">
      <xdr:nvCxnSpPr>
        <xdr:cNvPr id="8" name="Straight Connector 7"/>
        <xdr:cNvCxnSpPr/>
      </xdr:nvCxnSpPr>
      <xdr:spPr>
        <a:xfrm rot="5400000">
          <a:off x="7234306" y="908602"/>
          <a:ext cx="380999"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249859</xdr:colOff>
      <xdr:row>2</xdr:row>
      <xdr:rowOff>138044</xdr:rowOff>
    </xdr:from>
    <xdr:to>
      <xdr:col>2</xdr:col>
      <xdr:colOff>770559</xdr:colOff>
      <xdr:row>4</xdr:row>
      <xdr:rowOff>4694</xdr:rowOff>
    </xdr:to>
    <xdr:sp macro="" textlink="">
      <xdr:nvSpPr>
        <xdr:cNvPr id="9" name="TextBox 8"/>
        <xdr:cNvSpPr txBox="1"/>
      </xdr:nvSpPr>
      <xdr:spPr>
        <a:xfrm>
          <a:off x="649909" y="506344"/>
          <a:ext cx="520700"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0</a:t>
          </a:r>
        </a:p>
        <a:p>
          <a:endParaRPr lang="en-US" sz="1100"/>
        </a:p>
      </xdr:txBody>
    </xdr:sp>
    <xdr:clientData/>
  </xdr:twoCellAnchor>
  <xdr:twoCellAnchor>
    <xdr:from>
      <xdr:col>11</xdr:col>
      <xdr:colOff>476284</xdr:colOff>
      <xdr:row>4</xdr:row>
      <xdr:rowOff>7420</xdr:rowOff>
    </xdr:from>
    <xdr:to>
      <xdr:col>11</xdr:col>
      <xdr:colOff>477872</xdr:colOff>
      <xdr:row>6</xdr:row>
      <xdr:rowOff>18188</xdr:rowOff>
    </xdr:to>
    <xdr:cxnSp macro="">
      <xdr:nvCxnSpPr>
        <xdr:cNvPr id="10" name="Straight Connector 9"/>
        <xdr:cNvCxnSpPr/>
      </xdr:nvCxnSpPr>
      <xdr:spPr>
        <a:xfrm rot="5400000">
          <a:off x="8059944" y="932760"/>
          <a:ext cx="379068"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437356</xdr:colOff>
      <xdr:row>3</xdr:row>
      <xdr:rowOff>178319</xdr:rowOff>
    </xdr:from>
    <xdr:to>
      <xdr:col>12</xdr:col>
      <xdr:colOff>438944</xdr:colOff>
      <xdr:row>6</xdr:row>
      <xdr:rowOff>8801</xdr:rowOff>
    </xdr:to>
    <xdr:cxnSp macro="">
      <xdr:nvCxnSpPr>
        <xdr:cNvPr id="11" name="Straight Connector 10"/>
        <xdr:cNvCxnSpPr/>
      </xdr:nvCxnSpPr>
      <xdr:spPr>
        <a:xfrm rot="5400000">
          <a:off x="8838234" y="921441"/>
          <a:ext cx="382932"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443706</xdr:colOff>
      <xdr:row>3</xdr:row>
      <xdr:rowOff>173072</xdr:rowOff>
    </xdr:from>
    <xdr:to>
      <xdr:col>5</xdr:col>
      <xdr:colOff>445294</xdr:colOff>
      <xdr:row>6</xdr:row>
      <xdr:rowOff>1622</xdr:rowOff>
    </xdr:to>
    <xdr:cxnSp macro="">
      <xdr:nvCxnSpPr>
        <xdr:cNvPr id="12" name="Straight Connector 11"/>
        <xdr:cNvCxnSpPr/>
      </xdr:nvCxnSpPr>
      <xdr:spPr>
        <a:xfrm rot="5400000">
          <a:off x="3111500" y="915228"/>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442844</xdr:colOff>
      <xdr:row>5</xdr:row>
      <xdr:rowOff>0</xdr:rowOff>
    </xdr:from>
    <xdr:to>
      <xdr:col>12</xdr:col>
      <xdr:colOff>442844</xdr:colOff>
      <xdr:row>5</xdr:row>
      <xdr:rowOff>1588</xdr:rowOff>
    </xdr:to>
    <xdr:cxnSp macro="">
      <xdr:nvCxnSpPr>
        <xdr:cNvPr id="2" name="Straight Connector 1"/>
        <xdr:cNvCxnSpPr/>
      </xdr:nvCxnSpPr>
      <xdr:spPr>
        <a:xfrm>
          <a:off x="842894" y="920750"/>
          <a:ext cx="8191500" cy="158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477665</xdr:colOff>
      <xdr:row>3</xdr:row>
      <xdr:rowOff>165895</xdr:rowOff>
    </xdr:from>
    <xdr:to>
      <xdr:col>2</xdr:col>
      <xdr:colOff>479253</xdr:colOff>
      <xdr:row>5</xdr:row>
      <xdr:rowOff>178595</xdr:rowOff>
    </xdr:to>
    <xdr:cxnSp macro="">
      <xdr:nvCxnSpPr>
        <xdr:cNvPr id="3" name="Straight Connector 2"/>
        <xdr:cNvCxnSpPr/>
      </xdr:nvCxnSpPr>
      <xdr:spPr>
        <a:xfrm rot="5400000">
          <a:off x="688009" y="908051"/>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494506</xdr:colOff>
      <xdr:row>4</xdr:row>
      <xdr:rowOff>7144</xdr:rowOff>
    </xdr:from>
    <xdr:to>
      <xdr:col>3</xdr:col>
      <xdr:colOff>496094</xdr:colOff>
      <xdr:row>6</xdr:row>
      <xdr:rowOff>19844</xdr:rowOff>
    </xdr:to>
    <xdr:cxnSp macro="">
      <xdr:nvCxnSpPr>
        <xdr:cNvPr id="4" name="Straight Connector 3"/>
        <xdr:cNvCxnSpPr/>
      </xdr:nvCxnSpPr>
      <xdr:spPr>
        <a:xfrm rot="5400000">
          <a:off x="1524000" y="933450"/>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475456</xdr:colOff>
      <xdr:row>3</xdr:row>
      <xdr:rowOff>173072</xdr:rowOff>
    </xdr:from>
    <xdr:to>
      <xdr:col>6</xdr:col>
      <xdr:colOff>477044</xdr:colOff>
      <xdr:row>6</xdr:row>
      <xdr:rowOff>1622</xdr:rowOff>
    </xdr:to>
    <xdr:cxnSp macro="">
      <xdr:nvCxnSpPr>
        <xdr:cNvPr id="5" name="Straight Connector 4"/>
        <xdr:cNvCxnSpPr/>
      </xdr:nvCxnSpPr>
      <xdr:spPr>
        <a:xfrm rot="5400000">
          <a:off x="3962400" y="915228"/>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489813</xdr:colOff>
      <xdr:row>3</xdr:row>
      <xdr:rowOff>172244</xdr:rowOff>
    </xdr:from>
    <xdr:to>
      <xdr:col>7</xdr:col>
      <xdr:colOff>491401</xdr:colOff>
      <xdr:row>6</xdr:row>
      <xdr:rowOff>794</xdr:rowOff>
    </xdr:to>
    <xdr:cxnSp macro="">
      <xdr:nvCxnSpPr>
        <xdr:cNvPr id="6" name="Straight Connector 5"/>
        <xdr:cNvCxnSpPr/>
      </xdr:nvCxnSpPr>
      <xdr:spPr>
        <a:xfrm rot="5400000">
          <a:off x="4795907" y="914400"/>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463860</xdr:colOff>
      <xdr:row>4</xdr:row>
      <xdr:rowOff>6315</xdr:rowOff>
    </xdr:from>
    <xdr:to>
      <xdr:col>9</xdr:col>
      <xdr:colOff>465448</xdr:colOff>
      <xdr:row>6</xdr:row>
      <xdr:rowOff>19015</xdr:rowOff>
    </xdr:to>
    <xdr:cxnSp macro="">
      <xdr:nvCxnSpPr>
        <xdr:cNvPr id="7" name="Straight Connector 6"/>
        <xdr:cNvCxnSpPr/>
      </xdr:nvCxnSpPr>
      <xdr:spPr>
        <a:xfrm rot="5400000">
          <a:off x="6408254" y="932621"/>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470762</xdr:colOff>
      <xdr:row>3</xdr:row>
      <xdr:rowOff>166446</xdr:rowOff>
    </xdr:from>
    <xdr:to>
      <xdr:col>10</xdr:col>
      <xdr:colOff>472350</xdr:colOff>
      <xdr:row>5</xdr:row>
      <xdr:rowOff>179145</xdr:rowOff>
    </xdr:to>
    <xdr:cxnSp macro="">
      <xdr:nvCxnSpPr>
        <xdr:cNvPr id="8" name="Straight Connector 7"/>
        <xdr:cNvCxnSpPr/>
      </xdr:nvCxnSpPr>
      <xdr:spPr>
        <a:xfrm rot="5400000">
          <a:off x="7234306" y="908602"/>
          <a:ext cx="380999"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249859</xdr:colOff>
      <xdr:row>2</xdr:row>
      <xdr:rowOff>138044</xdr:rowOff>
    </xdr:from>
    <xdr:to>
      <xdr:col>2</xdr:col>
      <xdr:colOff>770559</xdr:colOff>
      <xdr:row>4</xdr:row>
      <xdr:rowOff>4694</xdr:rowOff>
    </xdr:to>
    <xdr:sp macro="" textlink="">
      <xdr:nvSpPr>
        <xdr:cNvPr id="9" name="TextBox 8"/>
        <xdr:cNvSpPr txBox="1"/>
      </xdr:nvSpPr>
      <xdr:spPr>
        <a:xfrm>
          <a:off x="649909" y="506344"/>
          <a:ext cx="520700"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0</a:t>
          </a:r>
        </a:p>
        <a:p>
          <a:endParaRPr lang="en-US" sz="1100"/>
        </a:p>
      </xdr:txBody>
    </xdr:sp>
    <xdr:clientData/>
  </xdr:twoCellAnchor>
  <xdr:twoCellAnchor>
    <xdr:from>
      <xdr:col>11</xdr:col>
      <xdr:colOff>476284</xdr:colOff>
      <xdr:row>4</xdr:row>
      <xdr:rowOff>7420</xdr:rowOff>
    </xdr:from>
    <xdr:to>
      <xdr:col>11</xdr:col>
      <xdr:colOff>477872</xdr:colOff>
      <xdr:row>6</xdr:row>
      <xdr:rowOff>18188</xdr:rowOff>
    </xdr:to>
    <xdr:cxnSp macro="">
      <xdr:nvCxnSpPr>
        <xdr:cNvPr id="10" name="Straight Connector 9"/>
        <xdr:cNvCxnSpPr/>
      </xdr:nvCxnSpPr>
      <xdr:spPr>
        <a:xfrm rot="5400000">
          <a:off x="8059944" y="932760"/>
          <a:ext cx="379068"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437356</xdr:colOff>
      <xdr:row>3</xdr:row>
      <xdr:rowOff>178319</xdr:rowOff>
    </xdr:from>
    <xdr:to>
      <xdr:col>12</xdr:col>
      <xdr:colOff>438944</xdr:colOff>
      <xdr:row>6</xdr:row>
      <xdr:rowOff>8801</xdr:rowOff>
    </xdr:to>
    <xdr:cxnSp macro="">
      <xdr:nvCxnSpPr>
        <xdr:cNvPr id="11" name="Straight Connector 10"/>
        <xdr:cNvCxnSpPr/>
      </xdr:nvCxnSpPr>
      <xdr:spPr>
        <a:xfrm rot="5400000">
          <a:off x="8838234" y="921441"/>
          <a:ext cx="382932"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443706</xdr:colOff>
      <xdr:row>3</xdr:row>
      <xdr:rowOff>173072</xdr:rowOff>
    </xdr:from>
    <xdr:to>
      <xdr:col>5</xdr:col>
      <xdr:colOff>445294</xdr:colOff>
      <xdr:row>6</xdr:row>
      <xdr:rowOff>1622</xdr:rowOff>
    </xdr:to>
    <xdr:cxnSp macro="">
      <xdr:nvCxnSpPr>
        <xdr:cNvPr id="12" name="Straight Connector 11"/>
        <xdr:cNvCxnSpPr/>
      </xdr:nvCxnSpPr>
      <xdr:spPr>
        <a:xfrm rot="5400000">
          <a:off x="3111500" y="915228"/>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442844</xdr:colOff>
      <xdr:row>5</xdr:row>
      <xdr:rowOff>0</xdr:rowOff>
    </xdr:from>
    <xdr:to>
      <xdr:col>12</xdr:col>
      <xdr:colOff>442844</xdr:colOff>
      <xdr:row>5</xdr:row>
      <xdr:rowOff>1588</xdr:rowOff>
    </xdr:to>
    <xdr:cxnSp macro="">
      <xdr:nvCxnSpPr>
        <xdr:cNvPr id="2" name="Straight Connector 1"/>
        <xdr:cNvCxnSpPr/>
      </xdr:nvCxnSpPr>
      <xdr:spPr>
        <a:xfrm>
          <a:off x="842894" y="920750"/>
          <a:ext cx="8191500" cy="158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477665</xdr:colOff>
      <xdr:row>3</xdr:row>
      <xdr:rowOff>165895</xdr:rowOff>
    </xdr:from>
    <xdr:to>
      <xdr:col>2</xdr:col>
      <xdr:colOff>479253</xdr:colOff>
      <xdr:row>5</xdr:row>
      <xdr:rowOff>178595</xdr:rowOff>
    </xdr:to>
    <xdr:cxnSp macro="">
      <xdr:nvCxnSpPr>
        <xdr:cNvPr id="3" name="Straight Connector 2"/>
        <xdr:cNvCxnSpPr/>
      </xdr:nvCxnSpPr>
      <xdr:spPr>
        <a:xfrm rot="5400000">
          <a:off x="688009" y="908051"/>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494506</xdr:colOff>
      <xdr:row>4</xdr:row>
      <xdr:rowOff>7144</xdr:rowOff>
    </xdr:from>
    <xdr:to>
      <xdr:col>3</xdr:col>
      <xdr:colOff>496094</xdr:colOff>
      <xdr:row>6</xdr:row>
      <xdr:rowOff>19844</xdr:rowOff>
    </xdr:to>
    <xdr:cxnSp macro="">
      <xdr:nvCxnSpPr>
        <xdr:cNvPr id="4" name="Straight Connector 3"/>
        <xdr:cNvCxnSpPr/>
      </xdr:nvCxnSpPr>
      <xdr:spPr>
        <a:xfrm rot="5400000">
          <a:off x="1524000" y="933450"/>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475456</xdr:colOff>
      <xdr:row>3</xdr:row>
      <xdr:rowOff>173072</xdr:rowOff>
    </xdr:from>
    <xdr:to>
      <xdr:col>6</xdr:col>
      <xdr:colOff>477044</xdr:colOff>
      <xdr:row>6</xdr:row>
      <xdr:rowOff>1622</xdr:rowOff>
    </xdr:to>
    <xdr:cxnSp macro="">
      <xdr:nvCxnSpPr>
        <xdr:cNvPr id="5" name="Straight Connector 4"/>
        <xdr:cNvCxnSpPr/>
      </xdr:nvCxnSpPr>
      <xdr:spPr>
        <a:xfrm rot="5400000">
          <a:off x="3962400" y="915228"/>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489813</xdr:colOff>
      <xdr:row>3</xdr:row>
      <xdr:rowOff>172244</xdr:rowOff>
    </xdr:from>
    <xdr:to>
      <xdr:col>7</xdr:col>
      <xdr:colOff>491401</xdr:colOff>
      <xdr:row>6</xdr:row>
      <xdr:rowOff>794</xdr:rowOff>
    </xdr:to>
    <xdr:cxnSp macro="">
      <xdr:nvCxnSpPr>
        <xdr:cNvPr id="6" name="Straight Connector 5"/>
        <xdr:cNvCxnSpPr/>
      </xdr:nvCxnSpPr>
      <xdr:spPr>
        <a:xfrm rot="5400000">
          <a:off x="4795907" y="914400"/>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463860</xdr:colOff>
      <xdr:row>4</xdr:row>
      <xdr:rowOff>6315</xdr:rowOff>
    </xdr:from>
    <xdr:to>
      <xdr:col>9</xdr:col>
      <xdr:colOff>465448</xdr:colOff>
      <xdr:row>6</xdr:row>
      <xdr:rowOff>19015</xdr:rowOff>
    </xdr:to>
    <xdr:cxnSp macro="">
      <xdr:nvCxnSpPr>
        <xdr:cNvPr id="7" name="Straight Connector 6"/>
        <xdr:cNvCxnSpPr/>
      </xdr:nvCxnSpPr>
      <xdr:spPr>
        <a:xfrm rot="5400000">
          <a:off x="6408254" y="932621"/>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470762</xdr:colOff>
      <xdr:row>3</xdr:row>
      <xdr:rowOff>166446</xdr:rowOff>
    </xdr:from>
    <xdr:to>
      <xdr:col>10</xdr:col>
      <xdr:colOff>472350</xdr:colOff>
      <xdr:row>5</xdr:row>
      <xdr:rowOff>179145</xdr:rowOff>
    </xdr:to>
    <xdr:cxnSp macro="">
      <xdr:nvCxnSpPr>
        <xdr:cNvPr id="8" name="Straight Connector 7"/>
        <xdr:cNvCxnSpPr/>
      </xdr:nvCxnSpPr>
      <xdr:spPr>
        <a:xfrm rot="5400000">
          <a:off x="7234306" y="908602"/>
          <a:ext cx="380999"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249859</xdr:colOff>
      <xdr:row>2</xdr:row>
      <xdr:rowOff>138044</xdr:rowOff>
    </xdr:from>
    <xdr:to>
      <xdr:col>2</xdr:col>
      <xdr:colOff>770559</xdr:colOff>
      <xdr:row>4</xdr:row>
      <xdr:rowOff>4694</xdr:rowOff>
    </xdr:to>
    <xdr:sp macro="" textlink="">
      <xdr:nvSpPr>
        <xdr:cNvPr id="9" name="TextBox 8"/>
        <xdr:cNvSpPr txBox="1"/>
      </xdr:nvSpPr>
      <xdr:spPr>
        <a:xfrm>
          <a:off x="649909" y="506344"/>
          <a:ext cx="520700"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0</a:t>
          </a:r>
        </a:p>
        <a:p>
          <a:endParaRPr lang="en-US" sz="1100"/>
        </a:p>
      </xdr:txBody>
    </xdr:sp>
    <xdr:clientData/>
  </xdr:twoCellAnchor>
  <xdr:twoCellAnchor>
    <xdr:from>
      <xdr:col>11</xdr:col>
      <xdr:colOff>476284</xdr:colOff>
      <xdr:row>4</xdr:row>
      <xdr:rowOff>7420</xdr:rowOff>
    </xdr:from>
    <xdr:to>
      <xdr:col>11</xdr:col>
      <xdr:colOff>477872</xdr:colOff>
      <xdr:row>6</xdr:row>
      <xdr:rowOff>18188</xdr:rowOff>
    </xdr:to>
    <xdr:cxnSp macro="">
      <xdr:nvCxnSpPr>
        <xdr:cNvPr id="10" name="Straight Connector 9"/>
        <xdr:cNvCxnSpPr/>
      </xdr:nvCxnSpPr>
      <xdr:spPr>
        <a:xfrm rot="5400000">
          <a:off x="8059944" y="932760"/>
          <a:ext cx="379068"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437356</xdr:colOff>
      <xdr:row>3</xdr:row>
      <xdr:rowOff>178319</xdr:rowOff>
    </xdr:from>
    <xdr:to>
      <xdr:col>12</xdr:col>
      <xdr:colOff>438944</xdr:colOff>
      <xdr:row>6</xdr:row>
      <xdr:rowOff>8801</xdr:rowOff>
    </xdr:to>
    <xdr:cxnSp macro="">
      <xdr:nvCxnSpPr>
        <xdr:cNvPr id="11" name="Straight Connector 10"/>
        <xdr:cNvCxnSpPr/>
      </xdr:nvCxnSpPr>
      <xdr:spPr>
        <a:xfrm rot="5400000">
          <a:off x="8838234" y="921441"/>
          <a:ext cx="382932"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443706</xdr:colOff>
      <xdr:row>3</xdr:row>
      <xdr:rowOff>173072</xdr:rowOff>
    </xdr:from>
    <xdr:to>
      <xdr:col>5</xdr:col>
      <xdr:colOff>445294</xdr:colOff>
      <xdr:row>6</xdr:row>
      <xdr:rowOff>1622</xdr:rowOff>
    </xdr:to>
    <xdr:cxnSp macro="">
      <xdr:nvCxnSpPr>
        <xdr:cNvPr id="12" name="Straight Connector 11"/>
        <xdr:cNvCxnSpPr/>
      </xdr:nvCxnSpPr>
      <xdr:spPr>
        <a:xfrm rot="5400000">
          <a:off x="3111500" y="915228"/>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399256</xdr:colOff>
      <xdr:row>3</xdr:row>
      <xdr:rowOff>173072</xdr:rowOff>
    </xdr:from>
    <xdr:to>
      <xdr:col>4</xdr:col>
      <xdr:colOff>400844</xdr:colOff>
      <xdr:row>6</xdr:row>
      <xdr:rowOff>1622</xdr:rowOff>
    </xdr:to>
    <xdr:cxnSp macro="">
      <xdr:nvCxnSpPr>
        <xdr:cNvPr id="13" name="Straight Connector 12"/>
        <xdr:cNvCxnSpPr/>
      </xdr:nvCxnSpPr>
      <xdr:spPr>
        <a:xfrm rot="5400000">
          <a:off x="2247900" y="915228"/>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451713</xdr:colOff>
      <xdr:row>4</xdr:row>
      <xdr:rowOff>26194</xdr:rowOff>
    </xdr:from>
    <xdr:to>
      <xdr:col>8</xdr:col>
      <xdr:colOff>453301</xdr:colOff>
      <xdr:row>6</xdr:row>
      <xdr:rowOff>38894</xdr:rowOff>
    </xdr:to>
    <xdr:cxnSp macro="">
      <xdr:nvCxnSpPr>
        <xdr:cNvPr id="14" name="Straight Connector 13"/>
        <xdr:cNvCxnSpPr/>
      </xdr:nvCxnSpPr>
      <xdr:spPr>
        <a:xfrm rot="5400000">
          <a:off x="5576957" y="952500"/>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2:M20"/>
  <sheetViews>
    <sheetView zoomScaleNormal="100" workbookViewId="0">
      <selection activeCell="F20" sqref="F20"/>
    </sheetView>
  </sheetViews>
  <sheetFormatPr defaultColWidth="8.7109375" defaultRowHeight="15"/>
  <cols>
    <col min="1" max="1" width="3" style="1" customWidth="1"/>
    <col min="2" max="2" width="2.7109375" style="1" customWidth="1"/>
    <col min="3" max="13" width="11.7109375" style="1" customWidth="1"/>
    <col min="14" max="16384" width="8.7109375" style="1"/>
  </cols>
  <sheetData>
    <row r="2" spans="2:13">
      <c r="D2" s="1" t="s">
        <v>2</v>
      </c>
      <c r="E2" s="3">
        <v>0.12</v>
      </c>
    </row>
    <row r="7" spans="2:13" ht="8.4499999999999993" customHeight="1"/>
    <row r="8" spans="2:13">
      <c r="B8" s="1" t="s">
        <v>3</v>
      </c>
      <c r="D8" s="1">
        <v>100</v>
      </c>
      <c r="E8" s="1">
        <v>100</v>
      </c>
      <c r="F8" s="1">
        <v>100</v>
      </c>
      <c r="G8" s="1">
        <v>100</v>
      </c>
      <c r="H8" s="1">
        <v>100</v>
      </c>
      <c r="I8" s="1">
        <v>100</v>
      </c>
      <c r="J8" s="1">
        <v>100</v>
      </c>
      <c r="K8" s="1">
        <v>100</v>
      </c>
      <c r="L8" s="1">
        <v>100</v>
      </c>
      <c r="M8" s="1">
        <v>100</v>
      </c>
    </row>
    <row r="9" spans="2:13">
      <c r="B9" s="1" t="s">
        <v>4</v>
      </c>
      <c r="C9" s="1">
        <v>100</v>
      </c>
      <c r="D9" s="1">
        <v>100</v>
      </c>
      <c r="E9" s="1">
        <v>100</v>
      </c>
      <c r="F9" s="1">
        <v>100</v>
      </c>
      <c r="G9" s="1">
        <v>100</v>
      </c>
      <c r="H9" s="1">
        <v>100</v>
      </c>
      <c r="I9" s="1">
        <v>100</v>
      </c>
      <c r="J9" s="1">
        <v>100</v>
      </c>
      <c r="K9" s="1">
        <v>100</v>
      </c>
      <c r="L9" s="1">
        <v>100</v>
      </c>
    </row>
    <row r="11" spans="2:13">
      <c r="C11" s="1" t="s">
        <v>5</v>
      </c>
      <c r="D11" s="2">
        <f>PV($E$2,10,-100,0)</f>
        <v>565.02230284108668</v>
      </c>
      <c r="M11" s="2">
        <f>FV(E2,10,-100,0)</f>
        <v>1754.8735069535094</v>
      </c>
    </row>
    <row r="12" spans="2:13">
      <c r="C12" s="1" t="s">
        <v>6</v>
      </c>
      <c r="D12" s="2">
        <f>PV($E$2,10,-100,0,1)</f>
        <v>632.82497918201716</v>
      </c>
      <c r="E12" s="4" t="s">
        <v>7</v>
      </c>
      <c r="F12" s="2">
        <f>-PV($E$2,9,100,0)+100</f>
        <v>632.82497918201705</v>
      </c>
      <c r="G12" s="1" t="s">
        <v>8</v>
      </c>
      <c r="L12" s="2">
        <f>FV(E2,10,-100,0)</f>
        <v>1754.8735069535094</v>
      </c>
      <c r="M12" s="2">
        <f>-FV(E2,1,0,L12)</f>
        <v>1965.4583277879308</v>
      </c>
    </row>
    <row r="13" spans="2:13">
      <c r="D13" s="2"/>
      <c r="E13" s="4"/>
      <c r="F13" s="2"/>
      <c r="L13" s="2"/>
      <c r="M13" s="2">
        <f>FV(E2,10,-100,0,1)</f>
        <v>1965.4583277879308</v>
      </c>
    </row>
    <row r="14" spans="2:13">
      <c r="D14" s="2"/>
      <c r="E14" s="4"/>
      <c r="F14" s="2"/>
    </row>
    <row r="15" spans="2:13" ht="45" customHeight="1">
      <c r="C15" s="23" t="s">
        <v>0</v>
      </c>
      <c r="D15" s="23"/>
      <c r="E15" s="23"/>
      <c r="F15" s="23"/>
      <c r="G15" s="23"/>
      <c r="H15" s="23"/>
      <c r="I15" s="23"/>
      <c r="J15" s="23"/>
      <c r="K15" s="23"/>
      <c r="L15" s="23"/>
      <c r="M15" s="23"/>
    </row>
    <row r="17" spans="3:13" ht="37.5" customHeight="1">
      <c r="C17" s="23" t="s">
        <v>1</v>
      </c>
      <c r="D17" s="23"/>
      <c r="E17" s="23"/>
      <c r="F17" s="23"/>
      <c r="G17" s="23"/>
      <c r="H17" s="23"/>
      <c r="I17" s="23"/>
      <c r="J17" s="23"/>
      <c r="K17" s="23"/>
      <c r="L17" s="23"/>
      <c r="M17" s="23"/>
    </row>
    <row r="19" spans="3:13">
      <c r="C19" s="2">
        <f>-PV(E2,10,0,M11)</f>
        <v>565.02230284108668</v>
      </c>
    </row>
    <row r="20" spans="3:13">
      <c r="E20" s="2"/>
    </row>
  </sheetData>
  <mergeCells count="2">
    <mergeCell ref="C15:M15"/>
    <mergeCell ref="C17:M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C2:L15"/>
  <sheetViews>
    <sheetView tabSelected="1" workbookViewId="0">
      <selection activeCell="D16" sqref="D16"/>
    </sheetView>
  </sheetViews>
  <sheetFormatPr defaultColWidth="8.7109375" defaultRowHeight="15"/>
  <cols>
    <col min="1" max="1" width="3" style="1" customWidth="1"/>
    <col min="2" max="2" width="2.7109375" style="1" customWidth="1"/>
    <col min="3" max="13" width="11.7109375" style="1" customWidth="1"/>
    <col min="14" max="16384" width="8.7109375" style="1"/>
  </cols>
  <sheetData>
    <row r="2" spans="3:12">
      <c r="D2" s="1" t="s">
        <v>2</v>
      </c>
      <c r="E2" s="3">
        <v>0.1</v>
      </c>
    </row>
    <row r="7" spans="3:12" ht="8.4499999999999993" customHeight="1"/>
    <row r="8" spans="3:12">
      <c r="C8" s="5">
        <v>2500</v>
      </c>
      <c r="D8" s="1">
        <f>C8</f>
        <v>2500</v>
      </c>
      <c r="E8" s="1">
        <f t="shared" ref="E8:L8" si="0">D8</f>
        <v>2500</v>
      </c>
      <c r="F8" s="1">
        <f t="shared" si="0"/>
        <v>2500</v>
      </c>
      <c r="G8" s="1">
        <f t="shared" si="0"/>
        <v>2500</v>
      </c>
      <c r="H8" s="1">
        <f t="shared" si="0"/>
        <v>2500</v>
      </c>
      <c r="I8" s="1">
        <f t="shared" si="0"/>
        <v>2500</v>
      </c>
      <c r="J8" s="1">
        <f t="shared" si="0"/>
        <v>2500</v>
      </c>
      <c r="K8" s="1">
        <f t="shared" si="0"/>
        <v>2500</v>
      </c>
      <c r="L8" s="1">
        <f t="shared" si="0"/>
        <v>2500</v>
      </c>
    </row>
    <row r="10" spans="3:12" ht="15.75" thickBot="1"/>
    <row r="11" spans="3:12" ht="15.75" thickBot="1">
      <c r="D11" s="2" t="s">
        <v>9</v>
      </c>
      <c r="E11" s="24">
        <f>PV(E2,10,-C8,0,1)</f>
        <v>16897.559540687886</v>
      </c>
      <c r="F11" s="25"/>
    </row>
    <row r="12" spans="3:12">
      <c r="D12" s="2"/>
      <c r="E12" s="4"/>
      <c r="F12" s="2"/>
    </row>
    <row r="13" spans="3:12">
      <c r="D13" s="2"/>
      <c r="E13" s="4"/>
      <c r="F13" s="2"/>
    </row>
    <row r="15" spans="3:12">
      <c r="E15" s="2"/>
    </row>
  </sheetData>
  <mergeCells count="1">
    <mergeCell ref="E11:F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C2:M16"/>
  <sheetViews>
    <sheetView workbookViewId="0">
      <selection activeCell="F17" sqref="F17"/>
    </sheetView>
  </sheetViews>
  <sheetFormatPr defaultColWidth="8.7109375" defaultRowHeight="15"/>
  <cols>
    <col min="1" max="1" width="3" style="1" customWidth="1"/>
    <col min="2" max="2" width="2.7109375" style="1" customWidth="1"/>
    <col min="3" max="13" width="11.7109375" style="1" customWidth="1"/>
    <col min="14" max="16384" width="8.7109375" style="1"/>
  </cols>
  <sheetData>
    <row r="2" spans="3:13">
      <c r="D2" s="1" t="s">
        <v>2</v>
      </c>
      <c r="E2" s="3">
        <v>0.1</v>
      </c>
    </row>
    <row r="4" spans="3:13">
      <c r="D4" s="6"/>
      <c r="E4" s="6"/>
      <c r="F4" s="6">
        <v>5</v>
      </c>
      <c r="G4" s="6">
        <v>6</v>
      </c>
      <c r="H4" s="6">
        <v>7</v>
      </c>
      <c r="I4" s="7" t="s">
        <v>10</v>
      </c>
      <c r="J4" s="6">
        <v>11</v>
      </c>
      <c r="K4" s="6">
        <v>12</v>
      </c>
      <c r="L4" s="6">
        <v>13</v>
      </c>
      <c r="M4" s="6">
        <v>14</v>
      </c>
    </row>
    <row r="7" spans="3:13" ht="8.4499999999999993" customHeight="1"/>
    <row r="8" spans="3:13">
      <c r="C8" s="5"/>
      <c r="F8" s="5">
        <v>2500</v>
      </c>
      <c r="G8" s="1">
        <f t="shared" ref="G8:M8" si="0">F8</f>
        <v>2500</v>
      </c>
      <c r="H8" s="1">
        <f t="shared" si="0"/>
        <v>2500</v>
      </c>
      <c r="I8" s="7" t="s">
        <v>10</v>
      </c>
      <c r="J8" s="1">
        <f>H8</f>
        <v>2500</v>
      </c>
      <c r="K8" s="1">
        <f t="shared" si="0"/>
        <v>2500</v>
      </c>
      <c r="L8" s="1">
        <f t="shared" si="0"/>
        <v>2500</v>
      </c>
      <c r="M8" s="1">
        <f t="shared" si="0"/>
        <v>2500</v>
      </c>
    </row>
    <row r="9" spans="3:13">
      <c r="C9" s="5"/>
      <c r="F9" s="5"/>
      <c r="I9" s="7"/>
    </row>
    <row r="10" spans="3:13">
      <c r="C10" s="2">
        <f>PV(E2,4,0,-E10)</f>
        <v>10492.055026474769</v>
      </c>
      <c r="E10" s="21">
        <f>PV(E2,10,-F8,0)</f>
        <v>15361.417764261712</v>
      </c>
      <c r="F10" s="1" t="s">
        <v>34</v>
      </c>
    </row>
    <row r="11" spans="3:13" ht="15.75" thickBot="1"/>
    <row r="12" spans="3:13" ht="15.75" thickBot="1">
      <c r="D12" s="2" t="s">
        <v>9</v>
      </c>
      <c r="E12" s="24">
        <f>PV(E2,4,0,-PV(E2,10,-F8,0))</f>
        <v>10492.055026474769</v>
      </c>
      <c r="F12" s="25"/>
    </row>
    <row r="13" spans="3:13">
      <c r="D13" s="2"/>
      <c r="E13" s="4"/>
      <c r="F13" s="2"/>
    </row>
    <row r="14" spans="3:13">
      <c r="D14" s="2"/>
      <c r="E14" s="21">
        <f>PV(E2,10,-F8,0)/(1+E2)^4</f>
        <v>10492.055026474769</v>
      </c>
      <c r="F14" s="2"/>
    </row>
    <row r="16" spans="3:13">
      <c r="E16" s="2"/>
    </row>
  </sheetData>
  <mergeCells count="1">
    <mergeCell ref="E12:F1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C2:M24"/>
  <sheetViews>
    <sheetView workbookViewId="0">
      <selection activeCell="F16" sqref="F16"/>
    </sheetView>
  </sheetViews>
  <sheetFormatPr defaultColWidth="8.7109375" defaultRowHeight="15"/>
  <cols>
    <col min="1" max="1" width="3" style="1" customWidth="1"/>
    <col min="2" max="2" width="2.7109375" style="1" customWidth="1"/>
    <col min="3" max="13" width="11.7109375" style="1" customWidth="1"/>
    <col min="14" max="16384" width="8.7109375" style="1"/>
  </cols>
  <sheetData>
    <row r="2" spans="3:13">
      <c r="D2" s="1" t="s">
        <v>2</v>
      </c>
      <c r="E2" s="3">
        <v>0.12</v>
      </c>
    </row>
    <row r="4" spans="3:13">
      <c r="D4" s="6">
        <v>1</v>
      </c>
      <c r="E4" s="7" t="s">
        <v>10</v>
      </c>
      <c r="F4" s="6">
        <v>10</v>
      </c>
      <c r="G4" s="6">
        <v>11</v>
      </c>
      <c r="H4" s="6">
        <v>12</v>
      </c>
      <c r="I4" s="7"/>
      <c r="J4" s="6"/>
      <c r="K4" s="6"/>
      <c r="L4" s="6"/>
      <c r="M4" s="6"/>
    </row>
    <row r="7" spans="3:13" ht="8.4499999999999993" customHeight="1"/>
    <row r="8" spans="3:13">
      <c r="C8" s="5">
        <v>3000</v>
      </c>
      <c r="D8" s="1">
        <f>C8</f>
        <v>3000</v>
      </c>
      <c r="E8" s="7" t="s">
        <v>10</v>
      </c>
      <c r="F8" s="5">
        <f>D8</f>
        <v>3000</v>
      </c>
      <c r="G8" s="1">
        <f>F8</f>
        <v>3000</v>
      </c>
      <c r="H8" s="1">
        <v>0</v>
      </c>
      <c r="I8" s="7"/>
    </row>
    <row r="10" spans="3:13" ht="35.25" thickBot="1">
      <c r="I10" s="9" t="s">
        <v>11</v>
      </c>
      <c r="J10" s="10" t="s">
        <v>12</v>
      </c>
      <c r="K10" s="9" t="s">
        <v>13</v>
      </c>
    </row>
    <row r="11" spans="3:13" ht="15.75" thickBot="1">
      <c r="D11" s="2" t="s">
        <v>9</v>
      </c>
      <c r="E11" s="24">
        <f>FV(E2,12,-C8,0,1)</f>
        <v>81087.327791315431</v>
      </c>
      <c r="F11" s="25"/>
      <c r="I11" s="1">
        <v>0</v>
      </c>
      <c r="J11" s="1">
        <f>12-I11</f>
        <v>12</v>
      </c>
      <c r="K11" s="1">
        <f>3000*(1.12)^J11</f>
        <v>11687.927977640937</v>
      </c>
    </row>
    <row r="12" spans="3:13">
      <c r="D12" s="2"/>
      <c r="E12" s="4"/>
      <c r="F12" s="2"/>
      <c r="I12" s="1">
        <v>1</v>
      </c>
      <c r="J12" s="1">
        <f t="shared" ref="J12:J22" si="0">12-I12</f>
        <v>11</v>
      </c>
      <c r="K12" s="1">
        <f t="shared" ref="K12:K22" si="1">3000*(1.12)^J12</f>
        <v>10435.649980036551</v>
      </c>
    </row>
    <row r="13" spans="3:13">
      <c r="D13" s="2"/>
      <c r="E13" s="8"/>
      <c r="F13" s="2">
        <f>FV(E2,11,-C8,-C8)</f>
        <v>72399.399813674492</v>
      </c>
      <c r="G13" s="1">
        <f>F13*1.12</f>
        <v>81087.327791315445</v>
      </c>
      <c r="I13" s="1">
        <v>2</v>
      </c>
      <c r="J13" s="1">
        <f t="shared" si="0"/>
        <v>10</v>
      </c>
      <c r="K13" s="1">
        <f t="shared" si="1"/>
        <v>9317.5446250326331</v>
      </c>
    </row>
    <row r="14" spans="3:13">
      <c r="I14" s="1">
        <v>3</v>
      </c>
      <c r="J14" s="1">
        <f t="shared" si="0"/>
        <v>9</v>
      </c>
      <c r="K14" s="1">
        <f t="shared" si="1"/>
        <v>8319.2362723505648</v>
      </c>
    </row>
    <row r="15" spans="3:13">
      <c r="E15" s="2"/>
      <c r="I15" s="1">
        <v>4</v>
      </c>
      <c r="J15" s="1">
        <f t="shared" si="0"/>
        <v>8</v>
      </c>
      <c r="K15" s="1">
        <f t="shared" si="1"/>
        <v>7427.8895288844324</v>
      </c>
    </row>
    <row r="16" spans="3:13">
      <c r="I16" s="1">
        <v>5</v>
      </c>
      <c r="J16" s="1">
        <f t="shared" si="0"/>
        <v>7</v>
      </c>
      <c r="K16" s="1">
        <f t="shared" si="1"/>
        <v>6632.0442222182428</v>
      </c>
    </row>
    <row r="17" spans="9:11">
      <c r="I17" s="1">
        <v>6</v>
      </c>
      <c r="J17" s="1">
        <f t="shared" si="0"/>
        <v>6</v>
      </c>
      <c r="K17" s="1">
        <f t="shared" si="1"/>
        <v>5921.4680555520026</v>
      </c>
    </row>
    <row r="18" spans="9:11">
      <c r="I18" s="1">
        <v>7</v>
      </c>
      <c r="J18" s="1">
        <f t="shared" si="0"/>
        <v>5</v>
      </c>
      <c r="K18" s="1">
        <f t="shared" si="1"/>
        <v>5287.0250496000017</v>
      </c>
    </row>
    <row r="19" spans="9:11">
      <c r="I19" s="1">
        <v>8</v>
      </c>
      <c r="J19" s="1">
        <f t="shared" si="0"/>
        <v>4</v>
      </c>
      <c r="K19" s="1">
        <f t="shared" si="1"/>
        <v>4720.5580800000007</v>
      </c>
    </row>
    <row r="20" spans="9:11">
      <c r="I20" s="1">
        <v>9</v>
      </c>
      <c r="J20" s="1">
        <f t="shared" si="0"/>
        <v>3</v>
      </c>
      <c r="K20" s="1">
        <f t="shared" si="1"/>
        <v>4214.7840000000015</v>
      </c>
    </row>
    <row r="21" spans="9:11">
      <c r="I21" s="1">
        <v>10</v>
      </c>
      <c r="J21" s="1">
        <f t="shared" si="0"/>
        <v>2</v>
      </c>
      <c r="K21" s="1">
        <f t="shared" si="1"/>
        <v>3763.2000000000007</v>
      </c>
    </row>
    <row r="22" spans="9:11" ht="17.25">
      <c r="I22" s="1">
        <v>11</v>
      </c>
      <c r="J22" s="1">
        <f t="shared" si="0"/>
        <v>1</v>
      </c>
      <c r="K22" s="11">
        <f t="shared" si="1"/>
        <v>3360.0000000000005</v>
      </c>
    </row>
    <row r="23" spans="9:11" ht="4.5" customHeight="1"/>
    <row r="24" spans="9:11">
      <c r="I24" s="1" t="s">
        <v>14</v>
      </c>
      <c r="K24" s="1">
        <f>SUM(K11:K23)</f>
        <v>81087.327791315358</v>
      </c>
    </row>
  </sheetData>
  <mergeCells count="1">
    <mergeCell ref="E11:F1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C2:M26"/>
  <sheetViews>
    <sheetView workbookViewId="0">
      <selection activeCell="F18" sqref="F18"/>
    </sheetView>
  </sheetViews>
  <sheetFormatPr defaultColWidth="8.7109375" defaultRowHeight="15"/>
  <cols>
    <col min="1" max="1" width="3" style="1" customWidth="1"/>
    <col min="2" max="2" width="2.7109375" style="1" customWidth="1"/>
    <col min="3" max="13" width="11.7109375" style="1" customWidth="1"/>
    <col min="14" max="16384" width="8.7109375" style="1"/>
  </cols>
  <sheetData>
    <row r="2" spans="3:13">
      <c r="D2" s="1" t="s">
        <v>2</v>
      </c>
      <c r="E2" s="3">
        <v>0.12</v>
      </c>
    </row>
    <row r="4" spans="3:13">
      <c r="D4" s="6">
        <v>1</v>
      </c>
      <c r="E4" s="7" t="s">
        <v>10</v>
      </c>
      <c r="F4" s="6">
        <v>10</v>
      </c>
      <c r="G4" s="6">
        <v>11</v>
      </c>
      <c r="H4" s="6">
        <v>12</v>
      </c>
      <c r="I4" s="7" t="s">
        <v>10</v>
      </c>
      <c r="J4" s="6">
        <v>20</v>
      </c>
      <c r="K4" s="6"/>
      <c r="L4" s="6"/>
      <c r="M4" s="6"/>
    </row>
    <row r="7" spans="3:13" ht="8.4499999999999993" customHeight="1"/>
    <row r="8" spans="3:13">
      <c r="C8" s="5">
        <v>3000</v>
      </c>
      <c r="D8" s="1">
        <f>C8</f>
        <v>3000</v>
      </c>
      <c r="E8" s="7" t="s">
        <v>10</v>
      </c>
      <c r="F8" s="13">
        <f>D8</f>
        <v>3000</v>
      </c>
      <c r="G8" s="1">
        <f>F8</f>
        <v>3000</v>
      </c>
      <c r="H8" s="1">
        <v>0</v>
      </c>
      <c r="I8" s="7" t="s">
        <v>10</v>
      </c>
    </row>
    <row r="10" spans="3:13" ht="35.25" thickBot="1">
      <c r="I10" s="9" t="s">
        <v>11</v>
      </c>
      <c r="J10" s="10" t="s">
        <v>12</v>
      </c>
      <c r="K10" s="9" t="s">
        <v>16</v>
      </c>
    </row>
    <row r="11" spans="3:13" ht="15.75" thickBot="1">
      <c r="D11" s="2" t="s">
        <v>9</v>
      </c>
      <c r="E11" s="24">
        <f>FV(E2,9,0,-FV(E2,12,-C8,0))</f>
        <v>200769.23767544382</v>
      </c>
      <c r="F11" s="25"/>
      <c r="I11" s="1">
        <v>0</v>
      </c>
      <c r="J11" s="1">
        <f>11-I11</f>
        <v>11</v>
      </c>
      <c r="K11" s="1">
        <f>3000*(1.12)^J11</f>
        <v>10435.649980036551</v>
      </c>
    </row>
    <row r="12" spans="3:13">
      <c r="D12" s="2"/>
      <c r="E12" s="4"/>
      <c r="F12" s="2"/>
      <c r="I12" s="1">
        <v>1</v>
      </c>
      <c r="J12" s="1">
        <f t="shared" ref="J12:J22" si="0">11-I12</f>
        <v>10</v>
      </c>
      <c r="K12" s="1">
        <f t="shared" ref="K12:K22" si="1">3000*(1.12)^J12</f>
        <v>9317.5446250326331</v>
      </c>
    </row>
    <row r="13" spans="3:13">
      <c r="D13" s="2"/>
      <c r="E13" s="8"/>
      <c r="F13" s="2"/>
      <c r="I13" s="1">
        <v>2</v>
      </c>
      <c r="J13" s="1">
        <f t="shared" si="0"/>
        <v>9</v>
      </c>
      <c r="K13" s="1">
        <f t="shared" si="1"/>
        <v>8319.2362723505648</v>
      </c>
    </row>
    <row r="14" spans="3:13">
      <c r="I14" s="1">
        <v>3</v>
      </c>
      <c r="J14" s="1">
        <f t="shared" si="0"/>
        <v>8</v>
      </c>
      <c r="K14" s="1">
        <f t="shared" si="1"/>
        <v>7427.8895288844324</v>
      </c>
    </row>
    <row r="15" spans="3:13">
      <c r="E15" s="2"/>
      <c r="I15" s="1">
        <v>4</v>
      </c>
      <c r="J15" s="1">
        <f t="shared" si="0"/>
        <v>7</v>
      </c>
      <c r="K15" s="1">
        <f t="shared" si="1"/>
        <v>6632.0442222182428</v>
      </c>
    </row>
    <row r="16" spans="3:13">
      <c r="I16" s="1">
        <v>5</v>
      </c>
      <c r="J16" s="1">
        <f t="shared" si="0"/>
        <v>6</v>
      </c>
      <c r="K16" s="1">
        <f t="shared" si="1"/>
        <v>5921.4680555520026</v>
      </c>
    </row>
    <row r="17" spans="9:11">
      <c r="I17" s="1">
        <v>6</v>
      </c>
      <c r="J17" s="1">
        <f t="shared" si="0"/>
        <v>5</v>
      </c>
      <c r="K17" s="1">
        <f t="shared" si="1"/>
        <v>5287.0250496000017</v>
      </c>
    </row>
    <row r="18" spans="9:11">
      <c r="I18" s="1">
        <v>7</v>
      </c>
      <c r="J18" s="1">
        <f t="shared" si="0"/>
        <v>4</v>
      </c>
      <c r="K18" s="1">
        <f t="shared" si="1"/>
        <v>4720.5580800000007</v>
      </c>
    </row>
    <row r="19" spans="9:11">
      <c r="I19" s="1">
        <v>8</v>
      </c>
      <c r="J19" s="1">
        <f t="shared" si="0"/>
        <v>3</v>
      </c>
      <c r="K19" s="1">
        <f t="shared" si="1"/>
        <v>4214.7840000000015</v>
      </c>
    </row>
    <row r="20" spans="9:11">
      <c r="I20" s="1">
        <v>9</v>
      </c>
      <c r="J20" s="1">
        <f t="shared" si="0"/>
        <v>2</v>
      </c>
      <c r="K20" s="1">
        <f t="shared" si="1"/>
        <v>3763.2000000000007</v>
      </c>
    </row>
    <row r="21" spans="9:11">
      <c r="I21" s="1">
        <v>10</v>
      </c>
      <c r="J21" s="1">
        <f t="shared" si="0"/>
        <v>1</v>
      </c>
      <c r="K21" s="1">
        <f t="shared" si="1"/>
        <v>3360.0000000000005</v>
      </c>
    </row>
    <row r="22" spans="9:11" ht="17.25">
      <c r="I22" s="1">
        <v>11</v>
      </c>
      <c r="J22" s="1">
        <f t="shared" si="0"/>
        <v>0</v>
      </c>
      <c r="K22" s="11">
        <f t="shared" si="1"/>
        <v>3000</v>
      </c>
    </row>
    <row r="23" spans="9:11" ht="5.0999999999999996" customHeight="1"/>
    <row r="24" spans="9:11">
      <c r="I24" s="1" t="s">
        <v>14</v>
      </c>
      <c r="K24" s="1">
        <f>SUM(K11:K23)</f>
        <v>72399.399813674434</v>
      </c>
    </row>
    <row r="25" spans="9:11" ht="6.6" customHeight="1" thickBot="1"/>
    <row r="26" spans="9:11" ht="15.75" thickBot="1">
      <c r="I26" s="1" t="s">
        <v>15</v>
      </c>
      <c r="K26" s="12">
        <f>K24*(1+E2)^9</f>
        <v>200769.2376754437</v>
      </c>
    </row>
  </sheetData>
  <mergeCells count="1">
    <mergeCell ref="E11:F1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C2:M25"/>
  <sheetViews>
    <sheetView workbookViewId="0">
      <selection activeCell="F18" sqref="F18"/>
    </sheetView>
  </sheetViews>
  <sheetFormatPr defaultColWidth="8.7109375" defaultRowHeight="15"/>
  <cols>
    <col min="1" max="1" width="3" style="1" customWidth="1"/>
    <col min="2" max="2" width="2.7109375" style="1" customWidth="1"/>
    <col min="3" max="13" width="11.7109375" style="1" customWidth="1"/>
    <col min="14" max="16384" width="8.7109375" style="1"/>
  </cols>
  <sheetData>
    <row r="2" spans="3:13">
      <c r="D2" s="1" t="s">
        <v>2</v>
      </c>
      <c r="E2" s="3">
        <v>0.12</v>
      </c>
    </row>
    <row r="4" spans="3:13">
      <c r="D4" s="6">
        <v>1</v>
      </c>
      <c r="E4" s="7">
        <v>2</v>
      </c>
      <c r="F4" s="6">
        <v>3</v>
      </c>
      <c r="G4" s="6">
        <v>4</v>
      </c>
      <c r="H4" s="6">
        <v>5</v>
      </c>
      <c r="I4" s="7">
        <v>6</v>
      </c>
      <c r="J4" s="6"/>
      <c r="K4" s="6"/>
      <c r="L4" s="6"/>
      <c r="M4" s="6"/>
    </row>
    <row r="7" spans="3:13" ht="8.4499999999999993" customHeight="1"/>
    <row r="8" spans="3:13">
      <c r="C8" s="5"/>
      <c r="D8" s="5">
        <v>1500</v>
      </c>
      <c r="E8" s="1">
        <f>D8</f>
        <v>1500</v>
      </c>
      <c r="F8" s="1">
        <f>E8</f>
        <v>1500</v>
      </c>
      <c r="G8" s="1">
        <f>F8</f>
        <v>1500</v>
      </c>
      <c r="H8" s="1">
        <f>G8</f>
        <v>1500</v>
      </c>
      <c r="I8" s="5">
        <v>1000</v>
      </c>
    </row>
    <row r="9" spans="3:13" ht="15.75" thickBot="1"/>
    <row r="10" spans="3:13" ht="15.75" thickBot="1">
      <c r="D10" s="2" t="s">
        <v>9</v>
      </c>
      <c r="E10" s="24">
        <f>PV(E2,6,D8,-500)</f>
        <v>-5913.795424694832</v>
      </c>
      <c r="F10" s="25"/>
    </row>
    <row r="11" spans="3:13">
      <c r="D11" s="2"/>
      <c r="E11" s="4"/>
      <c r="F11" s="2"/>
    </row>
    <row r="12" spans="3:13">
      <c r="D12" s="2"/>
      <c r="E12" s="8"/>
      <c r="F12" s="2"/>
    </row>
    <row r="14" spans="3:13">
      <c r="E14" s="2"/>
    </row>
    <row r="21" spans="11:11" ht="17.25">
      <c r="K21" s="11"/>
    </row>
    <row r="25" spans="11:11" ht="17.25">
      <c r="K25" s="11"/>
    </row>
  </sheetData>
  <mergeCells count="1">
    <mergeCell ref="E10:F1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B2:G26"/>
  <sheetViews>
    <sheetView topLeftCell="B1" zoomScale="145" zoomScaleNormal="145" workbookViewId="0">
      <selection activeCell="D6" sqref="D6"/>
    </sheetView>
  </sheetViews>
  <sheetFormatPr defaultColWidth="8.7109375" defaultRowHeight="15"/>
  <cols>
    <col min="1" max="1" width="4.7109375" style="14" customWidth="1"/>
    <col min="2" max="2" width="8.7109375" style="14"/>
    <col min="3" max="3" width="10.140625" style="14" customWidth="1"/>
    <col min="4" max="4" width="17.140625" style="14" customWidth="1"/>
    <col min="5" max="5" width="17.7109375" style="14" customWidth="1"/>
    <col min="6" max="6" width="2.140625" style="14" customWidth="1"/>
    <col min="7" max="7" width="14.28515625" style="14" customWidth="1"/>
    <col min="8" max="16384" width="8.7109375" style="14"/>
  </cols>
  <sheetData>
    <row r="2" spans="2:7">
      <c r="B2" s="14" t="s">
        <v>17</v>
      </c>
      <c r="D2" s="15">
        <v>500000</v>
      </c>
    </row>
    <row r="3" spans="2:7">
      <c r="B3" s="14" t="s">
        <v>18</v>
      </c>
      <c r="D3" s="16">
        <v>5</v>
      </c>
      <c r="E3" s="14" t="s">
        <v>33</v>
      </c>
    </row>
    <row r="4" spans="2:7">
      <c r="B4" s="14" t="s">
        <v>19</v>
      </c>
      <c r="D4" s="17">
        <v>9.7500000000000003E-2</v>
      </c>
    </row>
    <row r="5" spans="2:7">
      <c r="B5" s="14" t="s">
        <v>20</v>
      </c>
      <c r="D5" s="15">
        <v>300000</v>
      </c>
    </row>
    <row r="7" spans="2:7">
      <c r="B7" s="14" t="s">
        <v>21</v>
      </c>
      <c r="C7" s="14" t="s">
        <v>22</v>
      </c>
    </row>
    <row r="9" spans="2:7">
      <c r="C9" s="14" t="s">
        <v>24</v>
      </c>
      <c r="E9" s="21">
        <f>PMT(D4/12,D3*12,-D2,D5)</f>
        <v>6662.3487314334307</v>
      </c>
    </row>
    <row r="11" spans="2:7">
      <c r="C11" s="14" t="s">
        <v>25</v>
      </c>
      <c r="E11" s="20">
        <f>E9*D3*12</f>
        <v>399740.92388600588</v>
      </c>
    </row>
    <row r="12" spans="2:7" ht="17.25">
      <c r="C12" s="14" t="s">
        <v>26</v>
      </c>
      <c r="E12" s="22">
        <f>D5</f>
        <v>300000</v>
      </c>
    </row>
    <row r="13" spans="2:7">
      <c r="C13" s="14" t="s">
        <v>27</v>
      </c>
      <c r="E13" s="20">
        <f>SUM(E11:E12)</f>
        <v>699740.92388600588</v>
      </c>
    </row>
    <row r="14" spans="2:7" ht="17.25">
      <c r="C14" s="14" t="s">
        <v>28</v>
      </c>
      <c r="E14" s="22">
        <f>-D2</f>
        <v>-500000</v>
      </c>
    </row>
    <row r="15" spans="2:7">
      <c r="C15" s="14" t="s">
        <v>29</v>
      </c>
      <c r="E15" s="20">
        <f>SUM(E13:E14)</f>
        <v>199740.92388600588</v>
      </c>
      <c r="G15" s="21">
        <f>PMT(D4/12,D3*12,-D2,D5)*(D3*12)+D5-D2</f>
        <v>199740.92388600577</v>
      </c>
    </row>
    <row r="17" spans="2:5">
      <c r="B17" s="14" t="s">
        <v>23</v>
      </c>
      <c r="C17" s="14" t="s">
        <v>30</v>
      </c>
      <c r="E17" s="19">
        <v>500</v>
      </c>
    </row>
    <row r="19" spans="2:5">
      <c r="C19" s="14" t="s">
        <v>31</v>
      </c>
      <c r="E19" s="2">
        <f>E9+E17</f>
        <v>7162.3487314334307</v>
      </c>
    </row>
    <row r="20" spans="2:5">
      <c r="C20" s="14" t="s">
        <v>32</v>
      </c>
      <c r="E20" s="20">
        <f>NPER(D4/12,E19,-D2,D5)</f>
        <v>52.085193128706678</v>
      </c>
    </row>
    <row r="22" spans="2:5">
      <c r="C22" s="14" t="s">
        <v>25</v>
      </c>
      <c r="E22" s="14">
        <f>E19*E20</f>
        <v>373052.31693185749</v>
      </c>
    </row>
    <row r="23" spans="2:5" ht="17.25">
      <c r="C23" s="14" t="s">
        <v>26</v>
      </c>
      <c r="E23" s="18">
        <f>D5</f>
        <v>300000</v>
      </c>
    </row>
    <row r="24" spans="2:5">
      <c r="C24" s="14" t="s">
        <v>27</v>
      </c>
      <c r="E24" s="14">
        <f>SUM(E22:E23)</f>
        <v>673052.31693185749</v>
      </c>
    </row>
    <row r="25" spans="2:5" ht="17.25">
      <c r="C25" s="14" t="s">
        <v>28</v>
      </c>
      <c r="E25" s="18">
        <f>-D2</f>
        <v>-500000</v>
      </c>
    </row>
    <row r="26" spans="2:5">
      <c r="C26" s="14" t="s">
        <v>29</v>
      </c>
      <c r="E26" s="14">
        <f>SUM(E24:E25)</f>
        <v>173052.31693185749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B2:J65"/>
  <sheetViews>
    <sheetView workbookViewId="0">
      <selection activeCell="D17" sqref="D17"/>
    </sheetView>
  </sheetViews>
  <sheetFormatPr defaultRowHeight="15"/>
  <cols>
    <col min="2" max="2" width="28.85546875" customWidth="1"/>
    <col min="3" max="3" width="15.85546875" customWidth="1"/>
    <col min="7" max="10" width="11.7109375" customWidth="1"/>
  </cols>
  <sheetData>
    <row r="2" spans="2:10">
      <c r="B2" s="30" t="s">
        <v>35</v>
      </c>
      <c r="C2" s="32">
        <v>7.4999999999999997E-2</v>
      </c>
      <c r="D2" s="28"/>
      <c r="E2" s="28"/>
      <c r="F2" s="28"/>
      <c r="G2" s="28"/>
      <c r="H2" s="28"/>
      <c r="I2" s="28"/>
      <c r="J2" s="28"/>
    </row>
    <row r="3" spans="2:10">
      <c r="B3" s="30" t="s">
        <v>36</v>
      </c>
      <c r="C3" s="33">
        <v>25000</v>
      </c>
      <c r="D3" s="28"/>
      <c r="E3" s="28"/>
      <c r="F3" s="28"/>
      <c r="G3" s="28"/>
      <c r="H3" s="28"/>
      <c r="I3" s="28"/>
      <c r="J3" s="28"/>
    </row>
    <row r="4" spans="2:10" ht="17.25">
      <c r="B4" s="30" t="s">
        <v>37</v>
      </c>
      <c r="C4" s="26" t="s">
        <v>38</v>
      </c>
      <c r="D4" s="28"/>
      <c r="E4" s="28"/>
      <c r="F4" s="35" t="s">
        <v>39</v>
      </c>
      <c r="G4" s="35" t="s">
        <v>40</v>
      </c>
      <c r="H4" s="35" t="s">
        <v>41</v>
      </c>
      <c r="I4" s="35" t="s">
        <v>42</v>
      </c>
      <c r="J4" s="35" t="s">
        <v>43</v>
      </c>
    </row>
    <row r="5" spans="2:10">
      <c r="B5" s="30" t="s">
        <v>44</v>
      </c>
      <c r="C5" s="26">
        <v>5</v>
      </c>
      <c r="D5" s="30" t="s">
        <v>45</v>
      </c>
      <c r="E5" s="28"/>
      <c r="F5" s="30">
        <v>0</v>
      </c>
      <c r="G5" s="28"/>
      <c r="H5" s="28"/>
      <c r="I5" s="28"/>
      <c r="J5" s="29">
        <f>C3</f>
        <v>25000</v>
      </c>
    </row>
    <row r="6" spans="2:10">
      <c r="B6" s="30" t="s">
        <v>20</v>
      </c>
      <c r="C6" s="31">
        <v>5000</v>
      </c>
      <c r="D6" s="28"/>
      <c r="E6" s="28"/>
      <c r="F6" s="30">
        <v>1</v>
      </c>
      <c r="G6" s="29">
        <f>PMT(C2/12,60,-C3,C6)</f>
        <v>432.00897191247242</v>
      </c>
      <c r="H6" s="34">
        <f>J5*$C$2/12</f>
        <v>156.25</v>
      </c>
      <c r="I6" s="34">
        <f>G6-H6</f>
        <v>275.75897191247242</v>
      </c>
      <c r="J6" s="29">
        <f>J5-I6</f>
        <v>24724.241028087527</v>
      </c>
    </row>
    <row r="7" spans="2:10">
      <c r="B7" s="28"/>
      <c r="C7" s="28"/>
      <c r="D7" s="28"/>
      <c r="E7" s="28"/>
      <c r="F7" s="30">
        <v>2</v>
      </c>
      <c r="G7" s="29">
        <f>G6</f>
        <v>432.00897191247242</v>
      </c>
      <c r="H7" s="34">
        <f t="shared" ref="H7:H65" si="0">J6*$C$2/12</f>
        <v>154.52650642554704</v>
      </c>
      <c r="I7" s="34">
        <f t="shared" ref="I7:I65" si="1">G7-H7</f>
        <v>277.48246548692538</v>
      </c>
      <c r="J7" s="29">
        <f t="shared" ref="J7:J65" si="2">J6-I7</f>
        <v>24446.7585626006</v>
      </c>
    </row>
    <row r="8" spans="2:10">
      <c r="B8" s="30" t="s">
        <v>46</v>
      </c>
      <c r="C8" s="31">
        <v>12</v>
      </c>
      <c r="D8" s="28"/>
      <c r="E8" s="28"/>
      <c r="F8" s="30">
        <v>3</v>
      </c>
      <c r="G8" s="29">
        <f t="shared" ref="G8:G65" si="3">G7</f>
        <v>432.00897191247242</v>
      </c>
      <c r="H8" s="34">
        <f t="shared" si="0"/>
        <v>152.79224101625374</v>
      </c>
      <c r="I8" s="34">
        <f t="shared" si="1"/>
        <v>279.21673089621868</v>
      </c>
      <c r="J8" s="29">
        <f t="shared" si="2"/>
        <v>24167.54183170438</v>
      </c>
    </row>
    <row r="9" spans="2:10">
      <c r="B9" s="28"/>
      <c r="C9" s="28"/>
      <c r="D9" s="28"/>
      <c r="E9" s="28"/>
      <c r="F9" s="30">
        <v>4</v>
      </c>
      <c r="G9" s="29">
        <f t="shared" si="3"/>
        <v>432.00897191247242</v>
      </c>
      <c r="H9" s="34">
        <f t="shared" si="0"/>
        <v>151.04713644815237</v>
      </c>
      <c r="I9" s="34">
        <f t="shared" si="1"/>
        <v>280.96183546432007</v>
      </c>
      <c r="J9" s="29">
        <f t="shared" si="2"/>
        <v>23886.57999624006</v>
      </c>
    </row>
    <row r="10" spans="2:10" ht="15.75" thickBot="1">
      <c r="B10" s="28"/>
      <c r="C10" s="28"/>
      <c r="D10" s="28"/>
      <c r="E10" s="28"/>
      <c r="F10" s="30">
        <v>5</v>
      </c>
      <c r="G10" s="29">
        <f t="shared" si="3"/>
        <v>432.00897191247242</v>
      </c>
      <c r="H10" s="34">
        <f t="shared" si="0"/>
        <v>149.29112497650036</v>
      </c>
      <c r="I10" s="34">
        <f t="shared" si="1"/>
        <v>282.71784693597203</v>
      </c>
      <c r="J10" s="29">
        <f t="shared" si="2"/>
        <v>23603.862149304088</v>
      </c>
    </row>
    <row r="11" spans="2:10" ht="15.75" thickBot="1">
      <c r="B11" s="30" t="s">
        <v>47</v>
      </c>
      <c r="C11" s="27">
        <f>VLOOKUP(C8,F6:J65,3)</f>
        <v>136.68787123182182</v>
      </c>
      <c r="D11" s="28"/>
      <c r="E11" s="28"/>
      <c r="F11" s="30">
        <v>6</v>
      </c>
      <c r="G11" s="29">
        <f t="shared" si="3"/>
        <v>432.00897191247242</v>
      </c>
      <c r="H11" s="34">
        <f t="shared" si="0"/>
        <v>147.52413843315054</v>
      </c>
      <c r="I11" s="34">
        <f t="shared" si="1"/>
        <v>284.48483347932188</v>
      </c>
      <c r="J11" s="29">
        <f t="shared" si="2"/>
        <v>23319.377315824768</v>
      </c>
    </row>
    <row r="12" spans="2:10" ht="15.75" thickBot="1">
      <c r="B12" s="28"/>
      <c r="C12" s="28"/>
      <c r="D12" s="28"/>
      <c r="E12" s="28"/>
      <c r="F12" s="30">
        <v>7</v>
      </c>
      <c r="G12" s="29">
        <f t="shared" si="3"/>
        <v>432.00897191247242</v>
      </c>
      <c r="H12" s="34">
        <f t="shared" si="0"/>
        <v>145.7461082239048</v>
      </c>
      <c r="I12" s="34">
        <f t="shared" si="1"/>
        <v>286.26286368856762</v>
      </c>
      <c r="J12" s="29">
        <f t="shared" si="2"/>
        <v>23033.1144521362</v>
      </c>
    </row>
    <row r="13" spans="2:10" ht="15.75" thickBot="1">
      <c r="B13" s="30" t="s">
        <v>48</v>
      </c>
      <c r="C13" s="36">
        <f>-PV(C2/12,60-(C8-1),PMT(C2/12,60,-C3,C6),C6)*C2/12</f>
        <v>136.68787123182167</v>
      </c>
      <c r="D13" s="28"/>
      <c r="E13" s="28"/>
      <c r="F13" s="30">
        <v>8</v>
      </c>
      <c r="G13" s="29">
        <f t="shared" si="3"/>
        <v>432.00897191247242</v>
      </c>
      <c r="H13" s="34">
        <f t="shared" si="0"/>
        <v>143.95696532585126</v>
      </c>
      <c r="I13" s="34">
        <f t="shared" si="1"/>
        <v>288.05200658662113</v>
      </c>
      <c r="J13" s="29">
        <f t="shared" si="2"/>
        <v>22745.062445549578</v>
      </c>
    </row>
    <row r="14" spans="2:10">
      <c r="B14" s="28"/>
      <c r="C14" s="34"/>
      <c r="D14" s="28"/>
      <c r="E14" s="28"/>
      <c r="F14" s="30">
        <v>9</v>
      </c>
      <c r="G14" s="29">
        <f t="shared" si="3"/>
        <v>432.00897191247242</v>
      </c>
      <c r="H14" s="34">
        <f t="shared" si="0"/>
        <v>142.15664028468487</v>
      </c>
      <c r="I14" s="34">
        <f t="shared" si="1"/>
        <v>289.85233162778752</v>
      </c>
      <c r="J14" s="29">
        <f t="shared" si="2"/>
        <v>22455.210113921792</v>
      </c>
    </row>
    <row r="15" spans="2:10">
      <c r="B15" s="28"/>
      <c r="C15" s="28"/>
      <c r="D15" s="28"/>
      <c r="E15" s="28"/>
      <c r="F15" s="30">
        <v>10</v>
      </c>
      <c r="G15" s="29">
        <f t="shared" si="3"/>
        <v>432.00897191247242</v>
      </c>
      <c r="H15" s="34">
        <f t="shared" si="0"/>
        <v>140.34506321201118</v>
      </c>
      <c r="I15" s="34">
        <f t="shared" si="1"/>
        <v>291.66390870046121</v>
      </c>
      <c r="J15" s="29">
        <f t="shared" si="2"/>
        <v>22163.54620522133</v>
      </c>
    </row>
    <row r="16" spans="2:10">
      <c r="B16" s="28"/>
      <c r="D16" s="28"/>
      <c r="E16" s="28"/>
      <c r="F16" s="30">
        <v>11</v>
      </c>
      <c r="G16" s="29">
        <f t="shared" si="3"/>
        <v>432.00897191247242</v>
      </c>
      <c r="H16" s="34">
        <f t="shared" si="0"/>
        <v>138.5221637826333</v>
      </c>
      <c r="I16" s="34">
        <f t="shared" si="1"/>
        <v>293.48680812983912</v>
      </c>
      <c r="J16" s="29">
        <f t="shared" si="2"/>
        <v>21870.059397091492</v>
      </c>
    </row>
    <row r="17" spans="6:10">
      <c r="F17" s="30">
        <v>12</v>
      </c>
      <c r="G17" s="29">
        <f t="shared" si="3"/>
        <v>432.00897191247242</v>
      </c>
      <c r="H17" s="34">
        <f t="shared" si="0"/>
        <v>136.68787123182182</v>
      </c>
      <c r="I17" s="34">
        <f t="shared" si="1"/>
        <v>295.3211006806506</v>
      </c>
      <c r="J17" s="29">
        <f t="shared" si="2"/>
        <v>21574.73829641084</v>
      </c>
    </row>
    <row r="18" spans="6:10">
      <c r="F18" s="30">
        <v>13</v>
      </c>
      <c r="G18" s="29">
        <f t="shared" si="3"/>
        <v>432.00897191247242</v>
      </c>
      <c r="H18" s="34">
        <f t="shared" si="0"/>
        <v>134.84211435256773</v>
      </c>
      <c r="I18" s="34">
        <f t="shared" si="1"/>
        <v>297.16685755990466</v>
      </c>
      <c r="J18" s="29">
        <f t="shared" si="2"/>
        <v>21277.571438850937</v>
      </c>
    </row>
    <row r="19" spans="6:10">
      <c r="F19" s="30">
        <v>14</v>
      </c>
      <c r="G19" s="29">
        <f t="shared" si="3"/>
        <v>432.00897191247242</v>
      </c>
      <c r="H19" s="34">
        <f t="shared" si="0"/>
        <v>132.98482149281836</v>
      </c>
      <c r="I19" s="34">
        <f t="shared" si="1"/>
        <v>299.02415041965406</v>
      </c>
      <c r="J19" s="29">
        <f t="shared" si="2"/>
        <v>20978.547288431284</v>
      </c>
    </row>
    <row r="20" spans="6:10">
      <c r="F20" s="30">
        <v>15</v>
      </c>
      <c r="G20" s="29">
        <f t="shared" si="3"/>
        <v>432.00897191247242</v>
      </c>
      <c r="H20" s="34">
        <f t="shared" si="0"/>
        <v>131.11592055269551</v>
      </c>
      <c r="I20" s="34">
        <f t="shared" si="1"/>
        <v>300.8930513597769</v>
      </c>
      <c r="J20" s="29">
        <f t="shared" si="2"/>
        <v>20677.654237071507</v>
      </c>
    </row>
    <row r="21" spans="6:10">
      <c r="F21" s="30">
        <v>16</v>
      </c>
      <c r="G21" s="29">
        <f t="shared" si="3"/>
        <v>432.00897191247242</v>
      </c>
      <c r="H21" s="34">
        <f t="shared" si="0"/>
        <v>129.23533898169691</v>
      </c>
      <c r="I21" s="34">
        <f t="shared" si="1"/>
        <v>302.77363293077553</v>
      </c>
      <c r="J21" s="29">
        <f t="shared" si="2"/>
        <v>20374.88060414073</v>
      </c>
    </row>
    <row r="22" spans="6:10">
      <c r="F22" s="30">
        <v>17</v>
      </c>
      <c r="G22" s="29">
        <f t="shared" si="3"/>
        <v>432.00897191247242</v>
      </c>
      <c r="H22" s="34">
        <f t="shared" si="0"/>
        <v>127.34300377587955</v>
      </c>
      <c r="I22" s="34">
        <f t="shared" si="1"/>
        <v>304.66596813659288</v>
      </c>
      <c r="J22" s="29">
        <f t="shared" si="2"/>
        <v>20070.214636004137</v>
      </c>
    </row>
    <row r="23" spans="6:10">
      <c r="F23" s="30">
        <v>18</v>
      </c>
      <c r="G23" s="29">
        <f t="shared" si="3"/>
        <v>432.00897191247242</v>
      </c>
      <c r="H23" s="34">
        <f t="shared" si="0"/>
        <v>125.43884147502585</v>
      </c>
      <c r="I23" s="34">
        <f t="shared" si="1"/>
        <v>306.57013043744655</v>
      </c>
      <c r="J23" s="29">
        <f t="shared" si="2"/>
        <v>19763.644505566692</v>
      </c>
    </row>
    <row r="24" spans="6:10">
      <c r="F24" s="30">
        <v>19</v>
      </c>
      <c r="G24" s="29">
        <f t="shared" si="3"/>
        <v>432.00897191247242</v>
      </c>
      <c r="H24" s="34">
        <f t="shared" si="0"/>
        <v>123.52277815979181</v>
      </c>
      <c r="I24" s="34">
        <f t="shared" si="1"/>
        <v>308.48619375268061</v>
      </c>
      <c r="J24" s="29">
        <f t="shared" si="2"/>
        <v>19455.158311814012</v>
      </c>
    </row>
    <row r="25" spans="6:10">
      <c r="F25" s="30">
        <v>20</v>
      </c>
      <c r="G25" s="29">
        <f t="shared" si="3"/>
        <v>432.00897191247242</v>
      </c>
      <c r="H25" s="34">
        <f t="shared" si="0"/>
        <v>121.59473944883757</v>
      </c>
      <c r="I25" s="34">
        <f t="shared" si="1"/>
        <v>310.41423246363485</v>
      </c>
      <c r="J25" s="29">
        <f t="shared" si="2"/>
        <v>19144.744079350377</v>
      </c>
    </row>
    <row r="26" spans="6:10">
      <c r="F26" s="30">
        <v>21</v>
      </c>
      <c r="G26" s="29">
        <f t="shared" si="3"/>
        <v>432.00897191247242</v>
      </c>
      <c r="H26" s="34">
        <f t="shared" si="0"/>
        <v>119.65465049593985</v>
      </c>
      <c r="I26" s="34">
        <f t="shared" si="1"/>
        <v>312.35432141653257</v>
      </c>
      <c r="J26" s="29">
        <f t="shared" si="2"/>
        <v>18832.389757933845</v>
      </c>
    </row>
    <row r="27" spans="6:10">
      <c r="F27" s="30">
        <v>22</v>
      </c>
      <c r="G27" s="29">
        <f t="shared" si="3"/>
        <v>432.00897191247242</v>
      </c>
      <c r="H27" s="34">
        <f t="shared" si="0"/>
        <v>117.70243598708652</v>
      </c>
      <c r="I27" s="34">
        <f t="shared" si="1"/>
        <v>314.3065359253859</v>
      </c>
      <c r="J27" s="29">
        <f t="shared" si="2"/>
        <v>18518.083222008459</v>
      </c>
    </row>
    <row r="28" spans="6:10">
      <c r="F28" s="30">
        <v>23</v>
      </c>
      <c r="G28" s="29">
        <f t="shared" si="3"/>
        <v>432.00897191247242</v>
      </c>
      <c r="H28" s="34">
        <f t="shared" si="0"/>
        <v>115.73802013755288</v>
      </c>
      <c r="I28" s="34">
        <f t="shared" si="1"/>
        <v>316.27095177491952</v>
      </c>
      <c r="J28" s="29">
        <f t="shared" si="2"/>
        <v>18201.812270233539</v>
      </c>
    </row>
    <row r="29" spans="6:10">
      <c r="F29" s="30">
        <v>24</v>
      </c>
      <c r="G29" s="29">
        <f t="shared" si="3"/>
        <v>432.00897191247242</v>
      </c>
      <c r="H29" s="34">
        <f t="shared" si="0"/>
        <v>113.76132668895961</v>
      </c>
      <c r="I29" s="34">
        <f t="shared" si="1"/>
        <v>318.24764522351279</v>
      </c>
      <c r="J29" s="29">
        <f t="shared" si="2"/>
        <v>17883.564625010025</v>
      </c>
    </row>
    <row r="30" spans="6:10">
      <c r="F30" s="30">
        <v>25</v>
      </c>
      <c r="G30" s="29">
        <f t="shared" si="3"/>
        <v>432.00897191247242</v>
      </c>
      <c r="H30" s="34">
        <f t="shared" si="0"/>
        <v>111.77227890631265</v>
      </c>
      <c r="I30" s="34">
        <f t="shared" si="1"/>
        <v>320.23669300615978</v>
      </c>
      <c r="J30" s="29">
        <f t="shared" si="2"/>
        <v>17563.327932003867</v>
      </c>
    </row>
    <row r="31" spans="6:10">
      <c r="F31" s="30">
        <v>26</v>
      </c>
      <c r="G31" s="29">
        <f t="shared" si="3"/>
        <v>432.00897191247242</v>
      </c>
      <c r="H31" s="34">
        <f t="shared" si="0"/>
        <v>109.77079957502417</v>
      </c>
      <c r="I31" s="34">
        <f t="shared" si="1"/>
        <v>322.23817233744825</v>
      </c>
      <c r="J31" s="29">
        <f t="shared" si="2"/>
        <v>17241.089759666418</v>
      </c>
    </row>
    <row r="32" spans="6:10">
      <c r="F32" s="30">
        <v>27</v>
      </c>
      <c r="G32" s="29">
        <f t="shared" si="3"/>
        <v>432.00897191247242</v>
      </c>
      <c r="H32" s="34">
        <f t="shared" si="0"/>
        <v>107.75681099791511</v>
      </c>
      <c r="I32" s="34">
        <f t="shared" si="1"/>
        <v>324.25216091455729</v>
      </c>
      <c r="J32" s="29">
        <f t="shared" si="2"/>
        <v>16916.837598751859</v>
      </c>
    </row>
    <row r="33" spans="6:10">
      <c r="F33" s="30">
        <v>28</v>
      </c>
      <c r="G33" s="29">
        <f t="shared" si="3"/>
        <v>432.00897191247242</v>
      </c>
      <c r="H33" s="34">
        <f t="shared" si="0"/>
        <v>105.73023499219913</v>
      </c>
      <c r="I33" s="34">
        <f t="shared" si="1"/>
        <v>326.27873692027327</v>
      </c>
      <c r="J33" s="29">
        <f t="shared" si="2"/>
        <v>16590.558861831585</v>
      </c>
    </row>
    <row r="34" spans="6:10">
      <c r="F34" s="30">
        <v>29</v>
      </c>
      <c r="G34" s="29">
        <f t="shared" si="3"/>
        <v>432.00897191247242</v>
      </c>
      <c r="H34" s="34">
        <f t="shared" si="0"/>
        <v>103.6909928864474</v>
      </c>
      <c r="I34" s="34">
        <f t="shared" si="1"/>
        <v>328.317979026025</v>
      </c>
      <c r="J34" s="29">
        <f t="shared" si="2"/>
        <v>16262.24088280556</v>
      </c>
    </row>
    <row r="35" spans="6:10">
      <c r="F35" s="30">
        <v>30</v>
      </c>
      <c r="G35" s="29">
        <f t="shared" si="3"/>
        <v>432.00897191247242</v>
      </c>
      <c r="H35" s="34">
        <f t="shared" si="0"/>
        <v>101.63900551753476</v>
      </c>
      <c r="I35" s="34">
        <f t="shared" si="1"/>
        <v>330.36996639493765</v>
      </c>
      <c r="J35" s="29">
        <f t="shared" si="2"/>
        <v>15931.870916410622</v>
      </c>
    </row>
    <row r="36" spans="6:10">
      <c r="F36" s="30">
        <v>31</v>
      </c>
      <c r="G36" s="29">
        <f t="shared" si="3"/>
        <v>432.00897191247242</v>
      </c>
      <c r="H36" s="34">
        <f t="shared" si="0"/>
        <v>99.574193227566397</v>
      </c>
      <c r="I36" s="34">
        <f t="shared" si="1"/>
        <v>332.43477868490601</v>
      </c>
      <c r="J36" s="29">
        <f t="shared" si="2"/>
        <v>15599.436137725716</v>
      </c>
    </row>
    <row r="37" spans="6:10">
      <c r="F37" s="30">
        <v>32</v>
      </c>
      <c r="G37" s="29">
        <f t="shared" si="3"/>
        <v>432.00897191247242</v>
      </c>
      <c r="H37" s="34">
        <f t="shared" si="0"/>
        <v>97.496475860785722</v>
      </c>
      <c r="I37" s="34">
        <f t="shared" si="1"/>
        <v>334.5124960516867</v>
      </c>
      <c r="J37" s="29">
        <f t="shared" si="2"/>
        <v>15264.92364167403</v>
      </c>
    </row>
    <row r="38" spans="6:10">
      <c r="F38" s="30">
        <v>33</v>
      </c>
      <c r="G38" s="29">
        <f t="shared" si="3"/>
        <v>432.00897191247242</v>
      </c>
      <c r="H38" s="34">
        <f t="shared" si="0"/>
        <v>95.405772760462682</v>
      </c>
      <c r="I38" s="34">
        <f t="shared" si="1"/>
        <v>336.60319915200972</v>
      </c>
      <c r="J38" s="29">
        <f t="shared" si="2"/>
        <v>14928.320442522019</v>
      </c>
    </row>
    <row r="39" spans="6:10">
      <c r="F39" s="30">
        <v>34</v>
      </c>
      <c r="G39" s="29">
        <f t="shared" si="3"/>
        <v>432.00897191247242</v>
      </c>
      <c r="H39" s="34">
        <f t="shared" si="0"/>
        <v>93.302002765762609</v>
      </c>
      <c r="I39" s="34">
        <f t="shared" si="1"/>
        <v>338.70696914670981</v>
      </c>
      <c r="J39" s="29">
        <f t="shared" si="2"/>
        <v>14589.61347337531</v>
      </c>
    </row>
    <row r="40" spans="6:10">
      <c r="F40" s="30">
        <v>35</v>
      </c>
      <c r="G40" s="29">
        <f t="shared" si="3"/>
        <v>432.00897191247242</v>
      </c>
      <c r="H40" s="34">
        <f t="shared" si="0"/>
        <v>91.185084208595683</v>
      </c>
      <c r="I40" s="34">
        <f t="shared" si="1"/>
        <v>340.82388770387672</v>
      </c>
      <c r="J40" s="29">
        <f t="shared" si="2"/>
        <v>14248.789585671433</v>
      </c>
    </row>
    <row r="41" spans="6:10">
      <c r="F41" s="30">
        <v>36</v>
      </c>
      <c r="G41" s="29">
        <f t="shared" si="3"/>
        <v>432.00897191247242</v>
      </c>
      <c r="H41" s="34">
        <f t="shared" si="0"/>
        <v>89.054934910446448</v>
      </c>
      <c r="I41" s="34">
        <f t="shared" si="1"/>
        <v>342.95403700202598</v>
      </c>
      <c r="J41" s="29">
        <f t="shared" si="2"/>
        <v>13905.835548669407</v>
      </c>
    </row>
    <row r="42" spans="6:10">
      <c r="F42" s="30">
        <v>37</v>
      </c>
      <c r="G42" s="29">
        <f t="shared" si="3"/>
        <v>432.00897191247242</v>
      </c>
      <c r="H42" s="34">
        <f t="shared" si="0"/>
        <v>86.911472179183804</v>
      </c>
      <c r="I42" s="34">
        <f t="shared" si="1"/>
        <v>345.0974997332886</v>
      </c>
      <c r="J42" s="29">
        <f t="shared" si="2"/>
        <v>13560.738048936119</v>
      </c>
    </row>
    <row r="43" spans="6:10">
      <c r="F43" s="30">
        <v>38</v>
      </c>
      <c r="G43" s="29">
        <f t="shared" si="3"/>
        <v>432.00897191247242</v>
      </c>
      <c r="H43" s="34">
        <f t="shared" si="0"/>
        <v>84.754612805850741</v>
      </c>
      <c r="I43" s="34">
        <f t="shared" si="1"/>
        <v>347.25435910662168</v>
      </c>
      <c r="J43" s="29">
        <f t="shared" si="2"/>
        <v>13213.483689829496</v>
      </c>
    </row>
    <row r="44" spans="6:10">
      <c r="F44" s="30">
        <v>39</v>
      </c>
      <c r="G44" s="29">
        <f t="shared" si="3"/>
        <v>432.00897191247242</v>
      </c>
      <c r="H44" s="34">
        <f t="shared" si="0"/>
        <v>82.584273061434345</v>
      </c>
      <c r="I44" s="34">
        <f t="shared" si="1"/>
        <v>349.4246988510381</v>
      </c>
      <c r="J44" s="29">
        <f t="shared" si="2"/>
        <v>12864.058990978458</v>
      </c>
    </row>
    <row r="45" spans="6:10">
      <c r="F45" s="30">
        <v>40</v>
      </c>
      <c r="G45" s="29">
        <f t="shared" si="3"/>
        <v>432.00897191247242</v>
      </c>
      <c r="H45" s="34">
        <f t="shared" si="0"/>
        <v>80.400368693615363</v>
      </c>
      <c r="I45" s="34">
        <f t="shared" si="1"/>
        <v>351.60860321885707</v>
      </c>
      <c r="J45" s="29">
        <f t="shared" si="2"/>
        <v>12512.4503877596</v>
      </c>
    </row>
    <row r="46" spans="6:10">
      <c r="F46" s="30">
        <v>41</v>
      </c>
      <c r="G46" s="29">
        <f t="shared" si="3"/>
        <v>432.00897191247242</v>
      </c>
      <c r="H46" s="34">
        <f t="shared" si="0"/>
        <v>78.202814923497499</v>
      </c>
      <c r="I46" s="34">
        <f t="shared" si="1"/>
        <v>353.80615698897492</v>
      </c>
      <c r="J46" s="29">
        <f t="shared" si="2"/>
        <v>12158.644230770626</v>
      </c>
    </row>
    <row r="47" spans="6:10">
      <c r="F47" s="30">
        <v>42</v>
      </c>
      <c r="G47" s="29">
        <f t="shared" si="3"/>
        <v>432.00897191247242</v>
      </c>
      <c r="H47" s="34">
        <f t="shared" si="0"/>
        <v>75.991526442316413</v>
      </c>
      <c r="I47" s="34">
        <f t="shared" si="1"/>
        <v>356.01744547015602</v>
      </c>
      <c r="J47" s="29">
        <f t="shared" si="2"/>
        <v>11802.62678530047</v>
      </c>
    </row>
    <row r="48" spans="6:10">
      <c r="F48" s="30">
        <v>43</v>
      </c>
      <c r="G48" s="29">
        <f t="shared" si="3"/>
        <v>432.00897191247242</v>
      </c>
      <c r="H48" s="34">
        <f t="shared" si="0"/>
        <v>73.766417408127936</v>
      </c>
      <c r="I48" s="34">
        <f t="shared" si="1"/>
        <v>358.24255450434447</v>
      </c>
      <c r="J48" s="29">
        <f t="shared" si="2"/>
        <v>11444.384230796126</v>
      </c>
    </row>
    <row r="49" spans="6:10">
      <c r="F49" s="30">
        <v>44</v>
      </c>
      <c r="G49" s="29">
        <f t="shared" si="3"/>
        <v>432.00897191247242</v>
      </c>
      <c r="H49" s="34">
        <f t="shared" si="0"/>
        <v>71.527401442475778</v>
      </c>
      <c r="I49" s="34">
        <f t="shared" si="1"/>
        <v>360.48157046999665</v>
      </c>
      <c r="J49" s="29">
        <f t="shared" si="2"/>
        <v>11083.90266032613</v>
      </c>
    </row>
    <row r="50" spans="6:10">
      <c r="F50" s="30">
        <v>45</v>
      </c>
      <c r="G50" s="29">
        <f t="shared" si="3"/>
        <v>432.00897191247242</v>
      </c>
      <c r="H50" s="34">
        <f t="shared" si="0"/>
        <v>69.274391627038312</v>
      </c>
      <c r="I50" s="34">
        <f t="shared" si="1"/>
        <v>362.73458028543411</v>
      </c>
      <c r="J50" s="29">
        <f t="shared" si="2"/>
        <v>10721.168080040696</v>
      </c>
    </row>
    <row r="51" spans="6:10">
      <c r="F51" s="30">
        <v>46</v>
      </c>
      <c r="G51" s="29">
        <f t="shared" si="3"/>
        <v>432.00897191247242</v>
      </c>
      <c r="H51" s="34">
        <f t="shared" si="0"/>
        <v>67.007300500254345</v>
      </c>
      <c r="I51" s="34">
        <f t="shared" si="1"/>
        <v>365.00167141221806</v>
      </c>
      <c r="J51" s="29">
        <f t="shared" si="2"/>
        <v>10356.166408628478</v>
      </c>
    </row>
    <row r="52" spans="6:10">
      <c r="F52" s="30">
        <v>47</v>
      </c>
      <c r="G52" s="29">
        <f t="shared" si="3"/>
        <v>432.00897191247242</v>
      </c>
      <c r="H52" s="34">
        <f t="shared" si="0"/>
        <v>64.726040053927989</v>
      </c>
      <c r="I52" s="34">
        <f t="shared" si="1"/>
        <v>367.28293185854443</v>
      </c>
      <c r="J52" s="29">
        <f t="shared" si="2"/>
        <v>9988.8834767699336</v>
      </c>
    </row>
    <row r="53" spans="6:10">
      <c r="F53" s="30">
        <v>48</v>
      </c>
      <c r="G53" s="29">
        <f t="shared" si="3"/>
        <v>432.00897191247242</v>
      </c>
      <c r="H53" s="34">
        <f t="shared" si="0"/>
        <v>62.430521729812085</v>
      </c>
      <c r="I53" s="34">
        <f t="shared" si="1"/>
        <v>369.57845018266033</v>
      </c>
      <c r="J53" s="29">
        <f t="shared" si="2"/>
        <v>9619.3050265872735</v>
      </c>
    </row>
    <row r="54" spans="6:10">
      <c r="F54" s="30">
        <v>49</v>
      </c>
      <c r="G54" s="29">
        <f t="shared" si="3"/>
        <v>432.00897191247242</v>
      </c>
      <c r="H54" s="34">
        <f t="shared" si="0"/>
        <v>60.120656416170455</v>
      </c>
      <c r="I54" s="34">
        <f t="shared" si="1"/>
        <v>371.88831549630197</v>
      </c>
      <c r="J54" s="29">
        <f t="shared" si="2"/>
        <v>9247.4167110909711</v>
      </c>
    </row>
    <row r="55" spans="6:10">
      <c r="F55" s="30">
        <v>50</v>
      </c>
      <c r="G55" s="29">
        <f t="shared" si="3"/>
        <v>432.00897191247242</v>
      </c>
      <c r="H55" s="34">
        <f t="shared" si="0"/>
        <v>57.796354444318574</v>
      </c>
      <c r="I55" s="34">
        <f t="shared" si="1"/>
        <v>374.21261746815384</v>
      </c>
      <c r="J55" s="29">
        <f t="shared" si="2"/>
        <v>8873.2040936228168</v>
      </c>
    </row>
    <row r="56" spans="6:10">
      <c r="F56" s="30">
        <v>51</v>
      </c>
      <c r="G56" s="29">
        <f t="shared" si="3"/>
        <v>432.00897191247242</v>
      </c>
      <c r="H56" s="34">
        <f t="shared" si="0"/>
        <v>55.457525585142605</v>
      </c>
      <c r="I56" s="34">
        <f t="shared" si="1"/>
        <v>376.55144632732981</v>
      </c>
      <c r="J56" s="29">
        <f t="shared" si="2"/>
        <v>8496.6526472954865</v>
      </c>
    </row>
    <row r="57" spans="6:10">
      <c r="F57" s="30">
        <v>52</v>
      </c>
      <c r="G57" s="29">
        <f t="shared" si="3"/>
        <v>432.00897191247242</v>
      </c>
      <c r="H57" s="34">
        <f t="shared" si="0"/>
        <v>53.104079045596791</v>
      </c>
      <c r="I57" s="34">
        <f t="shared" si="1"/>
        <v>378.90489286687563</v>
      </c>
      <c r="J57" s="29">
        <f t="shared" si="2"/>
        <v>8117.7477544286112</v>
      </c>
    </row>
    <row r="58" spans="6:10">
      <c r="F58" s="30">
        <v>53</v>
      </c>
      <c r="G58" s="29">
        <f t="shared" si="3"/>
        <v>432.00897191247242</v>
      </c>
      <c r="H58" s="34">
        <f t="shared" si="0"/>
        <v>50.735923465178814</v>
      </c>
      <c r="I58" s="34">
        <f t="shared" si="1"/>
        <v>381.2730484472936</v>
      </c>
      <c r="J58" s="29">
        <f t="shared" si="2"/>
        <v>7736.474705981318</v>
      </c>
    </row>
    <row r="59" spans="6:10">
      <c r="F59" s="30">
        <v>54</v>
      </c>
      <c r="G59" s="29">
        <f t="shared" si="3"/>
        <v>432.00897191247242</v>
      </c>
      <c r="H59" s="34">
        <f t="shared" si="0"/>
        <v>48.352966912383238</v>
      </c>
      <c r="I59" s="34">
        <f t="shared" si="1"/>
        <v>383.65600500008918</v>
      </c>
      <c r="J59" s="29">
        <f t="shared" si="2"/>
        <v>7352.8187009812291</v>
      </c>
    </row>
    <row r="60" spans="6:10">
      <c r="F60" s="30">
        <v>55</v>
      </c>
      <c r="G60" s="29">
        <f t="shared" si="3"/>
        <v>432.00897191247242</v>
      </c>
      <c r="H60" s="34">
        <f t="shared" si="0"/>
        <v>45.955116881132682</v>
      </c>
      <c r="I60" s="34">
        <f t="shared" si="1"/>
        <v>386.05385503133971</v>
      </c>
      <c r="J60" s="29">
        <f t="shared" si="2"/>
        <v>6966.7648459498896</v>
      </c>
    </row>
    <row r="61" spans="6:10">
      <c r="F61" s="30">
        <v>56</v>
      </c>
      <c r="G61" s="29">
        <f t="shared" si="3"/>
        <v>432.00897191247242</v>
      </c>
      <c r="H61" s="34">
        <f t="shared" si="0"/>
        <v>43.542280287186806</v>
      </c>
      <c r="I61" s="34">
        <f t="shared" si="1"/>
        <v>388.46669162528559</v>
      </c>
      <c r="J61" s="29">
        <f t="shared" si="2"/>
        <v>6578.2981543246042</v>
      </c>
    </row>
    <row r="62" spans="6:10">
      <c r="F62" s="30">
        <v>57</v>
      </c>
      <c r="G62" s="29">
        <f t="shared" si="3"/>
        <v>432.00897191247242</v>
      </c>
      <c r="H62" s="34">
        <f t="shared" si="0"/>
        <v>41.114363464528772</v>
      </c>
      <c r="I62" s="34">
        <f t="shared" si="1"/>
        <v>390.89460844794365</v>
      </c>
      <c r="J62" s="29">
        <f t="shared" si="2"/>
        <v>6187.4035458766602</v>
      </c>
    </row>
    <row r="63" spans="6:10">
      <c r="F63" s="30">
        <v>58</v>
      </c>
      <c r="G63" s="29">
        <f t="shared" si="3"/>
        <v>432.00897191247242</v>
      </c>
      <c r="H63" s="34">
        <f t="shared" si="0"/>
        <v>38.671272161729128</v>
      </c>
      <c r="I63" s="34">
        <f t="shared" si="1"/>
        <v>393.3376997507433</v>
      </c>
      <c r="J63" s="29">
        <f t="shared" si="2"/>
        <v>5794.0658461259172</v>
      </c>
    </row>
    <row r="64" spans="6:10">
      <c r="F64" s="30">
        <v>59</v>
      </c>
      <c r="G64" s="29">
        <f t="shared" si="3"/>
        <v>432.00897191247242</v>
      </c>
      <c r="H64" s="34">
        <f t="shared" si="0"/>
        <v>36.212911538286981</v>
      </c>
      <c r="I64" s="34">
        <f t="shared" si="1"/>
        <v>395.79606037418546</v>
      </c>
      <c r="J64" s="29">
        <f t="shared" si="2"/>
        <v>5398.2697857517314</v>
      </c>
    </row>
    <row r="65" spans="6:10">
      <c r="F65" s="30">
        <v>60</v>
      </c>
      <c r="G65" s="29">
        <f>G64+C6</f>
        <v>5432.0089719124726</v>
      </c>
      <c r="H65" s="34">
        <f t="shared" si="0"/>
        <v>33.739186160948321</v>
      </c>
      <c r="I65" s="34">
        <f t="shared" si="1"/>
        <v>5398.2697857515241</v>
      </c>
      <c r="J65" s="29">
        <f t="shared" si="2"/>
        <v>2.0736479200422764E-10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Notes</vt:lpstr>
      <vt:lpstr>P1</vt:lpstr>
      <vt:lpstr>P2</vt:lpstr>
      <vt:lpstr>P3</vt:lpstr>
      <vt:lpstr>P4</vt:lpstr>
      <vt:lpstr>P5</vt:lpstr>
      <vt:lpstr>P6</vt:lpstr>
      <vt:lpstr>P7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cp:lastModifiedBy>
  <dcterms:created xsi:type="dcterms:W3CDTF">2010-01-11T15:17:34Z</dcterms:created>
  <dcterms:modified xsi:type="dcterms:W3CDTF">2010-06-24T15:41:44Z</dcterms:modified>
</cp:coreProperties>
</file>